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4.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userNames.xml" ContentType="application/vnd.openxmlformats-officedocument.spreadsheetml.userNames+xml"/>
  <Override PartName="/xl/revisions/revisionHeaders.xml" ContentType="application/vnd.openxmlformats-officedocument.spreadsheetml.revisionHeader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15.xml" ContentType="application/vnd.openxmlformats-officedocument.spreadsheetml.revisionLog+xml"/>
  <Override PartName="/xl/revisions/revisionLog14.xml" ContentType="application/vnd.openxmlformats-officedocument.spreadsheetml.revisionLog+xml"/>
  <Override PartName="/xl/revisions/revisionLog1.xml" ContentType="application/vnd.openxmlformats-officedocument.spreadsheetml.revisionLog+xml"/>
  <Override PartName="/xl/revisions/revisionLog13.xml" ContentType="application/vnd.openxmlformats-officedocument.spreadsheetml.revisionLog+xml"/>
  <Override PartName="/xl/revisions/revisionLog1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Durham Projects\"/>
    </mc:Choice>
  </mc:AlternateContent>
  <workbookProtection revisionsAlgorithmName="SHA-512" revisionsHashValue="k8gypw1bIDdNWvW+uDpN8UbDYrJESXP8DLlmto3XjxpCa6Q1CqKkYziU5ym8nf6CkAIta7RwOZUIHTb65CQ39A==" revisionsSaltValue="+GtBW9RSPBZZCObQZ8Alnw==" revisionsSpinCount="100000" lockRevision="1"/>
  <bookViews>
    <workbookView xWindow="0" yWindow="60" windowWidth="19200" windowHeight="10620"/>
  </bookViews>
  <sheets>
    <sheet name="DOLRT-Orange" sheetId="1" r:id="rId1"/>
    <sheet name="FY19 Project Reporting" sheetId="2" state="hidden" r:id="rId2"/>
    <sheet name="Exhibit A" sheetId="3" state="hidden" r:id="rId3"/>
    <sheet name="LRT Cost" sheetId="12" state="hidden" r:id="rId4"/>
    <sheet name="ProjReq Instructions" sheetId="4" state="hidden" r:id="rId5"/>
    <sheet name="ProjReport Instructions" sheetId="5" state="hidden" r:id="rId6"/>
    <sheet name="FY19 Exhibit A - Draft" sheetId="6" state="hidden" r:id="rId7"/>
    <sheet name="End-of-Year Reconciliations" sheetId="7" state="hidden" r:id="rId8"/>
    <sheet name="Sheet1" sheetId="8" state="hidden" r:id="rId9"/>
    <sheet name="Cap Expan Template " sheetId="9" state="hidden" r:id="rId10"/>
    <sheet name="Ops Req_Template " sheetId="10" state="hidden" r:id="rId11"/>
    <sheet name="Ops Req_Customer-Community Surv" sheetId="11" state="hidden" r:id="rId12"/>
  </sheets>
  <externalReferences>
    <externalReference r:id="rId13"/>
    <externalReference r:id="rId14"/>
  </externalReferences>
  <definedNames>
    <definedName name="_xlnm._FilterDatabase" localSheetId="0" hidden="1">'DOLRT-Orange'!$X$3:$X$12</definedName>
    <definedName name="Added_notes_as_appropriate">'DOLRT-Orange'!$F$14</definedName>
    <definedName name="End_Date">'DOLRT-Orange'!$D$14</definedName>
    <definedName name="KPI_a">'DOLRT-Orange'!$B$48&amp;'DOLRT-Orange'!$D$48</definedName>
    <definedName name="KPI_b">'DOLRT-Orange'!$B$49&amp;'DOLRT-Orange'!$D$49</definedName>
    <definedName name="KPI_c">'DOLRT-Orange'!$B$50&amp;'DOLRT-Orange'!$D$50</definedName>
    <definedName name="_xlnm.Print_Area" localSheetId="0">'DOLRT-Orange'!$B$1:$K$145</definedName>
    <definedName name="_xlnm.Print_Area" localSheetId="2">'Exhibit A'!$A$1:$K$44</definedName>
    <definedName name="_xlnm.Print_Area" localSheetId="6">'FY19 Exhibit A - Draft'!$A$1:$K$63</definedName>
    <definedName name="_xlnm.Print_Area" localSheetId="1">'FY19 Project Reporting'!$A$1:$K$65</definedName>
    <definedName name="_xlnm.Print_Area" localSheetId="5">'ProjReport Instructions'!$A$1:$C$62</definedName>
    <definedName name="_xlnm.Print_Area" localSheetId="4">'ProjReq Instructions'!$A$1:$C$192</definedName>
    <definedName name="Project_Name">'DOLRT-Orange'!$B$11</definedName>
    <definedName name="Requesting_Agency">'DOLRT-Orange'!$D$11</definedName>
    <definedName name="Start_Date">'DOLRT-Orange'!$B$14</definedName>
    <definedName name="Z_0D493724_B406_4958_A3C0_B7F1D84A2B28_.wvu.Cols" localSheetId="2" hidden="1">'Exhibit A'!$V:$AC</definedName>
    <definedName name="Z_0D493724_B406_4958_A3C0_B7F1D84A2B28_.wvu.Cols" localSheetId="1" hidden="1">'FY19 Project Reporting'!$V:$AD</definedName>
    <definedName name="Z_0D493724_B406_4958_A3C0_B7F1D84A2B28_.wvu.FilterData" localSheetId="0" hidden="1">'DOLRT-Orange'!$X$3:$X$12</definedName>
    <definedName name="Z_0D493724_B406_4958_A3C0_B7F1D84A2B28_.wvu.PrintArea" localSheetId="0" hidden="1">'DOLRT-Orange'!$A$1:$K$146</definedName>
    <definedName name="Z_0D493724_B406_4958_A3C0_B7F1D84A2B28_.wvu.PrintArea" localSheetId="2" hidden="1">'Exhibit A'!$A$1:$K$44</definedName>
    <definedName name="Z_0D493724_B406_4958_A3C0_B7F1D84A2B28_.wvu.PrintArea" localSheetId="6" hidden="1">'FY19 Exhibit A - Draft'!$A$1:$K$63</definedName>
    <definedName name="Z_0D493724_B406_4958_A3C0_B7F1D84A2B28_.wvu.PrintArea" localSheetId="1" hidden="1">'FY19 Project Reporting'!$A$1:$K$65</definedName>
    <definedName name="Z_0D493724_B406_4958_A3C0_B7F1D84A2B28_.wvu.PrintArea" localSheetId="5" hidden="1">'ProjReport Instructions'!$A$1:$C$62</definedName>
    <definedName name="Z_0D493724_B406_4958_A3C0_B7F1D84A2B28_.wvu.PrintArea" localSheetId="4" hidden="1">'ProjReq Instructions'!$A$1:$C$192</definedName>
    <definedName name="Z_0D493724_B406_4958_A3C0_B7F1D84A2B28_.wvu.Rows" localSheetId="0" hidden="1">'DOLRT-Orange'!$60:$75,'DOLRT-Orange'!$77:$79,'DOLRT-Orange'!$93:$96,'DOLRT-Orange'!$108:$128</definedName>
    <definedName name="Z_0D493724_B406_4958_A3C0_B7F1D84A2B28_.wvu.Rows" localSheetId="7" hidden="1">'End-of-Year Reconciliations'!$22:$27</definedName>
    <definedName name="Z_0D493724_B406_4958_A3C0_B7F1D84A2B28_.wvu.Rows" localSheetId="1" hidden="1">'FY19 Project Reporting'!$46:$54</definedName>
    <definedName name="Z_19B786C6_CCF0_408F_9082_DCABE4F5BAEB_.wvu.Cols" localSheetId="0" hidden="1">'DOLRT-Orange'!$A:$A,'DOLRT-Orange'!$K:$K</definedName>
    <definedName name="Z_19B786C6_CCF0_408F_9082_DCABE4F5BAEB_.wvu.Cols" localSheetId="2" hidden="1">'Exhibit A'!$V:$AC</definedName>
    <definedName name="Z_19B786C6_CCF0_408F_9082_DCABE4F5BAEB_.wvu.Cols" localSheetId="1" hidden="1">'FY19 Project Reporting'!$V:$AD</definedName>
    <definedName name="Z_19B786C6_CCF0_408F_9082_DCABE4F5BAEB_.wvu.FilterData" localSheetId="0" hidden="1">'DOLRT-Orange'!$X$3:$X$12</definedName>
    <definedName name="Z_19B786C6_CCF0_408F_9082_DCABE4F5BAEB_.wvu.PrintArea" localSheetId="0" hidden="1">'DOLRT-Orange'!$B$1:$K$145</definedName>
    <definedName name="Z_19B786C6_CCF0_408F_9082_DCABE4F5BAEB_.wvu.PrintArea" localSheetId="2" hidden="1">'Exhibit A'!$A$1:$K$44</definedName>
    <definedName name="Z_19B786C6_CCF0_408F_9082_DCABE4F5BAEB_.wvu.PrintArea" localSheetId="6" hidden="1">'FY19 Exhibit A - Draft'!$A$1:$K$63</definedName>
    <definedName name="Z_19B786C6_CCF0_408F_9082_DCABE4F5BAEB_.wvu.PrintArea" localSheetId="1" hidden="1">'FY19 Project Reporting'!$A$1:$K$65</definedName>
    <definedName name="Z_19B786C6_CCF0_408F_9082_DCABE4F5BAEB_.wvu.PrintArea" localSheetId="5" hidden="1">'ProjReport Instructions'!$A$1:$C$62</definedName>
    <definedName name="Z_19B786C6_CCF0_408F_9082_DCABE4F5BAEB_.wvu.PrintArea" localSheetId="4" hidden="1">'ProjReq Instructions'!$A$1:$C$192</definedName>
    <definedName name="Z_19B786C6_CCF0_408F_9082_DCABE4F5BAEB_.wvu.Rows" localSheetId="0" hidden="1">'DOLRT-Orange'!$6:$9,'DOLRT-Orange'!$18:$20,'DOLRT-Orange'!$23:$23,'DOLRT-Orange'!$28:$33,'DOLRT-Orange'!$35:$35,'DOLRT-Orange'!$37:$41,'DOLRT-Orange'!$46:$47,'DOLRT-Orange'!$51:$56,'DOLRT-Orange'!$59:$82,'DOLRT-Orange'!$85:$87,'DOLRT-Orange'!$89:$90,'DOLRT-Orange'!$93:$96,'DOLRT-Orange'!$100:$100,'DOLRT-Orange'!$103:$103,'DOLRT-Orange'!$106:$131,'DOLRT-Orange'!$140:$143</definedName>
    <definedName name="Z_19B786C6_CCF0_408F_9082_DCABE4F5BAEB_.wvu.Rows" localSheetId="7" hidden="1">'End-of-Year Reconciliations'!$22:$27</definedName>
    <definedName name="Z_19B786C6_CCF0_408F_9082_DCABE4F5BAEB_.wvu.Rows" localSheetId="1" hidden="1">'FY19 Project Reporting'!$46:$54</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'DOLRT-Orange'!$X$3:$X$12</definedName>
    <definedName name="Z_A57ED495_A8F1_41AA_920B_D492B709C260_.wvu.PrintArea" localSheetId="0" hidden="1">'DOLRT-Orange'!$A$1:$K$146</definedName>
    <definedName name="Z_A57ED495_A8F1_41AA_920B_D492B709C260_.wvu.PrintArea" localSheetId="2" hidden="1">'Exhibit A'!$A$1:$K$44</definedName>
    <definedName name="Z_A57ED495_A8F1_41AA_920B_D492B709C260_.wvu.PrintArea" localSheetId="6" hidden="1">'FY19 Exhibit A - Draft'!$A$1:$K$63</definedName>
    <definedName name="Z_A57ED495_A8F1_41AA_920B_D492B709C260_.wvu.PrintArea" localSheetId="1" hidden="1">'FY19 Project Reporting'!$A$1:$K$65</definedName>
    <definedName name="Z_A57ED495_A8F1_41AA_920B_D492B709C260_.wvu.PrintArea" localSheetId="5" hidden="1">'ProjReport Instructions'!$A$1:$C$62</definedName>
    <definedName name="Z_A57ED495_A8F1_41AA_920B_D492B709C260_.wvu.PrintArea" localSheetId="4" hidden="1">'ProjReq Instructions'!$A$1:$C$192</definedName>
    <definedName name="Z_A57ED495_A8F1_41AA_920B_D492B709C260_.wvu.Rows" localSheetId="0" hidden="1">'DOLRT-Orange'!$60:$75,'DOLRT-Orange'!$77:$79,'DOLRT-Orange'!$93:$96,'DOLRT-Orange'!$108:$128</definedName>
    <definedName name="Z_A57ED495_A8F1_41AA_920B_D492B709C260_.wvu.Rows" localSheetId="7" hidden="1">'End-of-Year Reconciliations'!$22:$27</definedName>
    <definedName name="Z_A57ED495_A8F1_41AA_920B_D492B709C260_.wvu.Rows" localSheetId="1" hidden="1">'FY19 Project Reporting'!$46:$54</definedName>
  </definedNames>
  <calcPr calcId="152511"/>
  <customWorkbookViews>
    <customWorkbookView name="Lenovo User - Personal View" guid="{19B786C6-CCF0-408F-9082-DCABE4F5BAEB}" mergeInterval="0" personalView="1" maximized="1" xWindow="1672" yWindow="-8" windowWidth="1696" windowHeight="1066" activeSheetId="1"/>
    <customWorkbookView name="Allen, Barry - Personal View" guid="{0D493724-B406-4958-A3C0-B7F1D84A2B28}" mergeInterval="0" personalView="1" maximized="1" windowWidth="1584" windowHeight="723" activeSheetId="1"/>
    <customWorkbookView name="Praveen Sridharan - Personal View" guid="{A57ED495-A8F1-41AA-920B-D492B709C260}"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4" i="12" l="1"/>
  <c r="F37" i="12" l="1"/>
  <c r="E50" i="12"/>
  <c r="D18" i="12" l="1"/>
  <c r="D29" i="12"/>
  <c r="D54" i="12" s="1"/>
  <c r="D20" i="12" l="1"/>
  <c r="D45" i="12" s="1"/>
  <c r="D28" i="12"/>
  <c r="D26" i="12"/>
  <c r="D51" i="12" s="1"/>
  <c r="D25" i="12"/>
  <c r="D50" i="12" s="1"/>
  <c r="D22" i="12"/>
  <c r="D47" i="12" s="1"/>
  <c r="E18" i="12"/>
  <c r="D23" i="12"/>
  <c r="D48" i="12" s="1"/>
  <c r="D21" i="12"/>
  <c r="D46" i="12" s="1"/>
  <c r="D24" i="12"/>
  <c r="D49" i="12" s="1"/>
  <c r="E28" i="12" l="1"/>
  <c r="E53" i="12" s="1"/>
  <c r="E27" i="12"/>
  <c r="E52" i="12" s="1"/>
  <c r="E26" i="12"/>
  <c r="E51" i="12" s="1"/>
  <c r="E25" i="12"/>
  <c r="E24" i="12"/>
  <c r="E49" i="12" s="1"/>
  <c r="E21" i="12"/>
  <c r="E46" i="12" s="1"/>
  <c r="E23" i="12"/>
  <c r="E48" i="12" s="1"/>
  <c r="E20" i="12"/>
  <c r="E45" i="12" s="1"/>
  <c r="F18" i="12"/>
  <c r="E22" i="12"/>
  <c r="E47" i="12" s="1"/>
  <c r="F27" i="12" l="1"/>
  <c r="F52" i="12" s="1"/>
  <c r="F63" i="12" s="1"/>
  <c r="F26" i="12"/>
  <c r="F51" i="12" s="1"/>
  <c r="F25" i="12"/>
  <c r="F50" i="12" s="1"/>
  <c r="F62" i="12" s="1"/>
  <c r="F24" i="12"/>
  <c r="F49" i="12" s="1"/>
  <c r="F28" i="12"/>
  <c r="F53" i="12" s="1"/>
  <c r="F23" i="12"/>
  <c r="F48" i="12" s="1"/>
  <c r="F20" i="12"/>
  <c r="F45" i="12" s="1"/>
  <c r="G18" i="12"/>
  <c r="F22" i="12"/>
  <c r="F47" i="12" s="1"/>
  <c r="F21" i="12"/>
  <c r="F46" i="12" s="1"/>
  <c r="G25" i="12" l="1"/>
  <c r="G50" i="12" s="1"/>
  <c r="G62" i="12" s="1"/>
  <c r="G24" i="12"/>
  <c r="G49" i="12" s="1"/>
  <c r="G23" i="12"/>
  <c r="G48" i="12" s="1"/>
  <c r="H18" i="12"/>
  <c r="G27" i="12"/>
  <c r="G52" i="12" s="1"/>
  <c r="G63" i="12" s="1"/>
  <c r="G26" i="12"/>
  <c r="G51" i="12" s="1"/>
  <c r="G20" i="12"/>
  <c r="G45" i="12" s="1"/>
  <c r="G22" i="12"/>
  <c r="G47" i="12" s="1"/>
  <c r="G21" i="12"/>
  <c r="G46" i="12" s="1"/>
  <c r="G28" i="12"/>
  <c r="G53" i="12" s="1"/>
  <c r="G64" i="12" l="1"/>
  <c r="H24" i="12"/>
  <c r="H49" i="12" s="1"/>
  <c r="H23" i="12"/>
  <c r="H48" i="12" s="1"/>
  <c r="I18" i="12"/>
  <c r="H22" i="12"/>
  <c r="H47" i="12" s="1"/>
  <c r="H25" i="12"/>
  <c r="H50" i="12" s="1"/>
  <c r="H62" i="12" s="1"/>
  <c r="H20" i="12"/>
  <c r="H45" i="12" s="1"/>
  <c r="H21" i="12"/>
  <c r="H46" i="12" s="1"/>
  <c r="H28" i="12"/>
  <c r="H53" i="12" s="1"/>
  <c r="H66" i="12" s="1"/>
  <c r="H27" i="12"/>
  <c r="H52" i="12" s="1"/>
  <c r="H63" i="12" s="1"/>
  <c r="H26" i="12"/>
  <c r="H51" i="12" s="1"/>
  <c r="H64" i="12" l="1"/>
  <c r="I23" i="12"/>
  <c r="I48" i="12" s="1"/>
  <c r="J18" i="12"/>
  <c r="I22" i="12"/>
  <c r="I47" i="12" s="1"/>
  <c r="I21" i="12"/>
  <c r="I46" i="12" s="1"/>
  <c r="I24" i="12"/>
  <c r="I49" i="12" s="1"/>
  <c r="I28" i="12"/>
  <c r="I53" i="12" s="1"/>
  <c r="I66" i="12" s="1"/>
  <c r="I27" i="12"/>
  <c r="I52" i="12" s="1"/>
  <c r="I63" i="12" s="1"/>
  <c r="I26" i="12"/>
  <c r="I51" i="12" s="1"/>
  <c r="I25" i="12"/>
  <c r="I50" i="12" s="1"/>
  <c r="I62" i="12" s="1"/>
  <c r="I20" i="12"/>
  <c r="I45" i="12" s="1"/>
  <c r="I65" i="12" s="1"/>
  <c r="I64" i="12" l="1"/>
  <c r="K18" i="12"/>
  <c r="J22" i="12"/>
  <c r="J47" i="12" s="1"/>
  <c r="J64" i="12" s="1"/>
  <c r="J21" i="12"/>
  <c r="J46" i="12" s="1"/>
  <c r="J20" i="12"/>
  <c r="J45" i="12" s="1"/>
  <c r="J65" i="12" s="1"/>
  <c r="J28" i="12"/>
  <c r="J53" i="12" s="1"/>
  <c r="J66" i="12" s="1"/>
  <c r="J23" i="12"/>
  <c r="J48" i="12" s="1"/>
  <c r="J27" i="12"/>
  <c r="J52" i="12" s="1"/>
  <c r="J63" i="12" s="1"/>
  <c r="J26" i="12"/>
  <c r="J51" i="12" s="1"/>
  <c r="J25" i="12"/>
  <c r="J50" i="12" s="1"/>
  <c r="J62" i="12" s="1"/>
  <c r="J24" i="12"/>
  <c r="J49" i="12" s="1"/>
  <c r="K21" i="12" l="1"/>
  <c r="K46" i="12" s="1"/>
  <c r="K20" i="12"/>
  <c r="K45" i="12" s="1"/>
  <c r="K65" i="12" s="1"/>
  <c r="K28" i="12"/>
  <c r="K53" i="12" s="1"/>
  <c r="K66" i="12" s="1"/>
  <c r="K27" i="12"/>
  <c r="K52" i="12" s="1"/>
  <c r="K63" i="12" s="1"/>
  <c r="K26" i="12"/>
  <c r="K51" i="12" s="1"/>
  <c r="K22" i="12"/>
  <c r="K47" i="12" s="1"/>
  <c r="L18" i="12"/>
  <c r="K25" i="12"/>
  <c r="K50" i="12" s="1"/>
  <c r="K62" i="12" s="1"/>
  <c r="K24" i="12"/>
  <c r="K49" i="12" s="1"/>
  <c r="K23" i="12"/>
  <c r="K48" i="12" s="1"/>
  <c r="K64" i="12" l="1"/>
  <c r="L20" i="12"/>
  <c r="L45" i="12" s="1"/>
  <c r="L28" i="12"/>
  <c r="L53" i="12" s="1"/>
  <c r="L27" i="12"/>
  <c r="L52" i="12" s="1"/>
  <c r="L26" i="12"/>
  <c r="L51" i="12" s="1"/>
  <c r="L25" i="12"/>
  <c r="L50" i="12" s="1"/>
  <c r="L22" i="12"/>
  <c r="L47" i="12" s="1"/>
  <c r="M18" i="12"/>
  <c r="L21" i="12"/>
  <c r="L46" i="12" s="1"/>
  <c r="L24" i="12"/>
  <c r="L49" i="12" s="1"/>
  <c r="L23" i="12"/>
  <c r="L48" i="12" s="1"/>
  <c r="M28" i="12" l="1"/>
  <c r="M53" i="12" s="1"/>
  <c r="M27" i="12"/>
  <c r="M52" i="12" s="1"/>
  <c r="M26" i="12"/>
  <c r="M51" i="12" s="1"/>
  <c r="M25" i="12"/>
  <c r="M50" i="12" s="1"/>
  <c r="M24" i="12"/>
  <c r="M49" i="12" s="1"/>
  <c r="M22" i="12"/>
  <c r="M47" i="12" s="1"/>
  <c r="N18" i="12"/>
  <c r="M21" i="12"/>
  <c r="M46" i="12" s="1"/>
  <c r="M23" i="12"/>
  <c r="M48" i="12" s="1"/>
  <c r="M20" i="12"/>
  <c r="M45" i="12" s="1"/>
  <c r="X28" i="12"/>
  <c r="X13" i="12"/>
  <c r="D30" i="12"/>
  <c r="N27" i="12" l="1"/>
  <c r="N52" i="12" s="1"/>
  <c r="N26" i="12"/>
  <c r="N51" i="12" s="1"/>
  <c r="N25" i="12"/>
  <c r="N50" i="12" s="1"/>
  <c r="N24" i="12"/>
  <c r="N49" i="12" s="1"/>
  <c r="N23" i="12"/>
  <c r="N48" i="12" s="1"/>
  <c r="O18" i="12"/>
  <c r="N21" i="12"/>
  <c r="N46" i="12" s="1"/>
  <c r="N28" i="12"/>
  <c r="N53" i="12" s="1"/>
  <c r="N20" i="12"/>
  <c r="N45" i="12" s="1"/>
  <c r="N22" i="12"/>
  <c r="N47" i="12" s="1"/>
  <c r="O25" i="12" l="1"/>
  <c r="O50" i="12" s="1"/>
  <c r="O24" i="12"/>
  <c r="O49" i="12" s="1"/>
  <c r="O23" i="12"/>
  <c r="O48" i="12" s="1"/>
  <c r="P18" i="12"/>
  <c r="O21" i="12"/>
  <c r="O46" i="12" s="1"/>
  <c r="O28" i="12"/>
  <c r="O53" i="12" s="1"/>
  <c r="O27" i="12"/>
  <c r="O52" i="12" s="1"/>
  <c r="O26" i="12"/>
  <c r="O51" i="12" s="1"/>
  <c r="O20" i="12"/>
  <c r="O45" i="12" s="1"/>
  <c r="O22" i="12"/>
  <c r="O47" i="12" s="1"/>
  <c r="P24" i="12" l="1"/>
  <c r="P49" i="12" s="1"/>
  <c r="P23" i="12"/>
  <c r="P48" i="12" s="1"/>
  <c r="Q18" i="12"/>
  <c r="P22" i="12"/>
  <c r="P47" i="12" s="1"/>
  <c r="P21" i="12"/>
  <c r="P46" i="12" s="1"/>
  <c r="P28" i="12"/>
  <c r="P53" i="12" s="1"/>
  <c r="P27" i="12"/>
  <c r="P52" i="12" s="1"/>
  <c r="P26" i="12"/>
  <c r="P51" i="12" s="1"/>
  <c r="P20" i="12"/>
  <c r="P45" i="12" s="1"/>
  <c r="P25" i="12"/>
  <c r="P50" i="12" s="1"/>
  <c r="Q23" i="12" l="1"/>
  <c r="Q48" i="12" s="1"/>
  <c r="R18" i="12"/>
  <c r="Q22" i="12"/>
  <c r="Q47" i="12" s="1"/>
  <c r="Q21" i="12"/>
  <c r="Q46" i="12" s="1"/>
  <c r="Q28" i="12"/>
  <c r="Q53" i="12" s="1"/>
  <c r="Q27" i="12"/>
  <c r="Q52" i="12" s="1"/>
  <c r="Q26" i="12"/>
  <c r="Q51" i="12" s="1"/>
  <c r="Q20" i="12"/>
  <c r="Q45" i="12" s="1"/>
  <c r="Q25" i="12"/>
  <c r="Q50" i="12" s="1"/>
  <c r="Q24" i="12"/>
  <c r="Q49" i="12" s="1"/>
  <c r="R22" i="12" l="1"/>
  <c r="R47" i="12" s="1"/>
  <c r="R21" i="12"/>
  <c r="R46" i="12" s="1"/>
  <c r="R20" i="12"/>
  <c r="R45" i="12" s="1"/>
  <c r="R28" i="12"/>
  <c r="R53" i="12" s="1"/>
  <c r="R27" i="12"/>
  <c r="R52" i="12" s="1"/>
  <c r="R26" i="12"/>
  <c r="R51" i="12" s="1"/>
  <c r="R25" i="12"/>
  <c r="R50" i="12" s="1"/>
  <c r="R24" i="12"/>
  <c r="R49" i="12" s="1"/>
  <c r="R23" i="12"/>
  <c r="R48" i="12" s="1"/>
  <c r="S18" i="12"/>
  <c r="T18" i="12" l="1"/>
  <c r="S21" i="12"/>
  <c r="S46" i="12" s="1"/>
  <c r="S20" i="12"/>
  <c r="S45" i="12" s="1"/>
  <c r="S28" i="12"/>
  <c r="S53" i="12" s="1"/>
  <c r="S27" i="12"/>
  <c r="S52" i="12" s="1"/>
  <c r="S26" i="12"/>
  <c r="S51" i="12" s="1"/>
  <c r="S25" i="12"/>
  <c r="S50" i="12" s="1"/>
  <c r="S24" i="12"/>
  <c r="S49" i="12" s="1"/>
  <c r="S23" i="12"/>
  <c r="S48" i="12" s="1"/>
  <c r="S22" i="12"/>
  <c r="S47" i="12" s="1"/>
  <c r="T20" i="12" l="1"/>
  <c r="T45" i="12" s="1"/>
  <c r="T28" i="12"/>
  <c r="T53" i="12" s="1"/>
  <c r="T27" i="12"/>
  <c r="T52" i="12" s="1"/>
  <c r="T26" i="12"/>
  <c r="T51" i="12" s="1"/>
  <c r="T25" i="12"/>
  <c r="T50" i="12" s="1"/>
  <c r="T24" i="12"/>
  <c r="T49" i="12" s="1"/>
  <c r="T23" i="12"/>
  <c r="T48" i="12" s="1"/>
  <c r="T22" i="12"/>
  <c r="T47" i="12" s="1"/>
  <c r="T21" i="12"/>
  <c r="T46" i="12" s="1"/>
  <c r="E133" i="1" l="1"/>
  <c r="F133" i="1"/>
  <c r="G133" i="1"/>
  <c r="H133" i="1"/>
  <c r="I133" i="1"/>
  <c r="E137" i="1"/>
  <c r="F137" i="1"/>
  <c r="D136" i="1"/>
  <c r="D137" i="1"/>
  <c r="D133" i="1"/>
  <c r="F138" i="1"/>
  <c r="G138" i="1"/>
  <c r="H138" i="1"/>
  <c r="I138" i="1"/>
  <c r="E134" i="1"/>
  <c r="F134" i="1"/>
  <c r="G134" i="1"/>
  <c r="H134" i="1"/>
  <c r="I134" i="1"/>
  <c r="E135" i="1"/>
  <c r="F135" i="1"/>
  <c r="G135" i="1"/>
  <c r="H135" i="1"/>
  <c r="I135" i="1"/>
  <c r="D134" i="1"/>
  <c r="D135" i="1"/>
  <c r="L62" i="12" l="1"/>
  <c r="L63" i="12"/>
  <c r="L61" i="12"/>
  <c r="C31" i="3" l="1"/>
  <c r="C30" i="3"/>
  <c r="C29" i="3"/>
  <c r="Y21" i="3"/>
  <c r="X21" i="3"/>
  <c r="G21" i="3"/>
  <c r="D21" i="3"/>
  <c r="B21" i="3"/>
  <c r="Y20" i="3"/>
  <c r="X20" i="3"/>
  <c r="Y19" i="3"/>
  <c r="X19" i="3"/>
  <c r="Y18" i="3"/>
  <c r="X18" i="3"/>
  <c r="Y17" i="3"/>
  <c r="X17" i="3"/>
  <c r="E17" i="3"/>
  <c r="B16" i="3"/>
  <c r="D13" i="3"/>
  <c r="B13" i="3"/>
  <c r="F11" i="3"/>
  <c r="F10" i="3"/>
  <c r="D10" i="3"/>
  <c r="B10" i="3"/>
  <c r="I2" i="3"/>
  <c r="C29" i="2"/>
  <c r="J93" i="1" l="1"/>
  <c r="J94" i="1"/>
  <c r="J95" i="1"/>
  <c r="J96" i="1"/>
  <c r="B48" i="2" l="1"/>
  <c r="B58" i="2"/>
  <c r="J135" i="1"/>
  <c r="J134" i="1"/>
  <c r="J133" i="1"/>
  <c r="J99" i="1"/>
  <c r="C31" i="6" l="1"/>
  <c r="C30" i="6"/>
  <c r="C29" i="6"/>
  <c r="Y21" i="6"/>
  <c r="X21" i="6"/>
  <c r="G21" i="6"/>
  <c r="D21" i="6"/>
  <c r="B21" i="6"/>
  <c r="Y20" i="6"/>
  <c r="X20" i="6"/>
  <c r="Y19" i="6"/>
  <c r="X19" i="6"/>
  <c r="Y18" i="6"/>
  <c r="X18" i="6"/>
  <c r="Y17" i="6"/>
  <c r="X17" i="6"/>
  <c r="E17" i="6"/>
  <c r="B16" i="6"/>
  <c r="D13" i="6"/>
  <c r="B13" i="6"/>
  <c r="F11" i="6"/>
  <c r="F10" i="6"/>
  <c r="D10" i="6"/>
  <c r="B10" i="6"/>
  <c r="F116" i="1" l="1"/>
  <c r="F117" i="1"/>
  <c r="I91" i="1"/>
  <c r="H91" i="1"/>
  <c r="G91" i="1"/>
  <c r="F91" i="1"/>
  <c r="E91" i="1"/>
  <c r="D91" i="1"/>
  <c r="F118" i="1" l="1"/>
  <c r="E118" i="1"/>
  <c r="B2" i="1" l="1"/>
  <c r="B2" i="6" l="1"/>
  <c r="B2" i="3"/>
  <c r="E17" i="2"/>
  <c r="Y17" i="2" l="1"/>
  <c r="Y18" i="2"/>
  <c r="Y19" i="2"/>
  <c r="Y20" i="2"/>
  <c r="Y21" i="2"/>
  <c r="X18" i="2"/>
  <c r="X19" i="2"/>
  <c r="X20" i="2"/>
  <c r="X21" i="2"/>
  <c r="X17" i="2"/>
  <c r="C31" i="2"/>
  <c r="C30" i="2"/>
  <c r="G21" i="2"/>
  <c r="D13" i="2"/>
  <c r="B13" i="2"/>
  <c r="D10" i="2"/>
  <c r="B10" i="2"/>
  <c r="F10" i="2"/>
  <c r="F11" i="2"/>
  <c r="B16" i="2"/>
  <c r="D21" i="2" l="1"/>
  <c r="B21" i="2"/>
  <c r="B2" i="2"/>
  <c r="K21" i="7" l="1"/>
  <c r="K20" i="7"/>
  <c r="K19" i="7"/>
  <c r="K18" i="7"/>
  <c r="K17" i="7"/>
  <c r="K28" i="7" l="1"/>
  <c r="D101" i="1" l="1"/>
  <c r="D118" i="1"/>
  <c r="D123" i="1" s="1"/>
  <c r="D127" i="1" s="1"/>
  <c r="G116" i="1" l="1"/>
  <c r="H116" i="1" l="1"/>
  <c r="I116" i="1" s="1"/>
  <c r="E123" i="1"/>
  <c r="E127" i="1" s="1"/>
  <c r="D48" i="6" l="1"/>
  <c r="G112" i="1"/>
  <c r="I112" i="1"/>
  <c r="H112" i="1"/>
  <c r="F126" i="1" l="1"/>
  <c r="F125" i="1"/>
  <c r="F113" i="1"/>
  <c r="F124" i="1"/>
  <c r="G124" i="1" s="1"/>
  <c r="H124" i="1" s="1"/>
  <c r="I124" i="1" s="1"/>
  <c r="F121" i="1"/>
  <c r="G121" i="1" s="1"/>
  <c r="H121" i="1" s="1"/>
  <c r="I121" i="1" s="1"/>
  <c r="F122" i="1"/>
  <c r="G122" i="1" s="1"/>
  <c r="H122" i="1" s="1"/>
  <c r="I122" i="1" s="1"/>
  <c r="F114" i="1"/>
  <c r="F119" i="1"/>
  <c r="G119" i="1" s="1"/>
  <c r="H119" i="1" s="1"/>
  <c r="I119" i="1" s="1"/>
  <c r="F120" i="1"/>
  <c r="G120" i="1" s="1"/>
  <c r="H120" i="1" s="1"/>
  <c r="I120" i="1" s="1"/>
  <c r="E47" i="6"/>
  <c r="D49" i="6"/>
  <c r="G117" i="1"/>
  <c r="G114" i="1" l="1"/>
  <c r="H114" i="1" s="1"/>
  <c r="I114" i="1" s="1"/>
  <c r="G113" i="1"/>
  <c r="H113" i="1" s="1"/>
  <c r="I113" i="1" s="1"/>
  <c r="J124" i="1"/>
  <c r="G125" i="1"/>
  <c r="H125" i="1" s="1"/>
  <c r="I125" i="1" s="1"/>
  <c r="G126" i="1"/>
  <c r="H126" i="1" s="1"/>
  <c r="I126" i="1" s="1"/>
  <c r="F123" i="1"/>
  <c r="H117" i="1"/>
  <c r="G118" i="1"/>
  <c r="J113" i="1" l="1"/>
  <c r="J114" i="1"/>
  <c r="J126" i="1"/>
  <c r="G123" i="1"/>
  <c r="G127" i="1" s="1"/>
  <c r="F127" i="1"/>
  <c r="J125" i="1"/>
  <c r="I117" i="1"/>
  <c r="H118" i="1"/>
  <c r="H123" i="1" s="1"/>
  <c r="H127"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18" i="1"/>
  <c r="J118"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I46" i="9" l="1"/>
  <c r="I63" i="10"/>
  <c r="I123" i="1"/>
  <c r="I62" i="10"/>
  <c r="I71" i="10"/>
  <c r="I77" i="10" s="1"/>
  <c r="I78" i="10" s="1"/>
  <c r="D64" i="10"/>
  <c r="E60" i="10"/>
  <c r="E71" i="11"/>
  <c r="D77" i="11"/>
  <c r="D64" i="11"/>
  <c r="E60" i="11"/>
  <c r="I62" i="11"/>
  <c r="I63" i="11"/>
  <c r="I67" i="9"/>
  <c r="I60" i="9"/>
  <c r="I59" i="9"/>
  <c r="D70" i="9"/>
  <c r="E66" i="9"/>
  <c r="F83" i="9"/>
  <c r="G77" i="9"/>
  <c r="I68" i="9"/>
  <c r="I127" i="1" l="1"/>
  <c r="J123" i="1"/>
  <c r="J127" i="1" s="1"/>
  <c r="J11" i="1" s="1"/>
  <c r="E64" i="10"/>
  <c r="F60" i="10"/>
  <c r="E77" i="11"/>
  <c r="E64" i="11"/>
  <c r="F60" i="11"/>
  <c r="H77" i="9"/>
  <c r="H83" i="9" s="1"/>
  <c r="G83" i="9"/>
  <c r="E70" i="9"/>
  <c r="F66" i="9"/>
  <c r="J12" i="1" l="1"/>
  <c r="J11" i="3" s="1"/>
  <c r="D50" i="2"/>
  <c r="G60" i="10"/>
  <c r="F64" i="10"/>
  <c r="G60" i="11"/>
  <c r="F64" i="11"/>
  <c r="F77" i="11"/>
  <c r="G66" i="9"/>
  <c r="F70" i="9"/>
  <c r="I77" i="9"/>
  <c r="I83" i="9" s="1"/>
  <c r="E49" i="2" l="1"/>
  <c r="D51" i="2"/>
  <c r="J11" i="6"/>
  <c r="J10" i="3"/>
  <c r="J10" i="2"/>
  <c r="J10" i="6"/>
  <c r="J11" i="2"/>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I137" i="1" l="1"/>
  <c r="J67" i="12"/>
  <c r="J82" i="12" s="1"/>
  <c r="H137" i="1"/>
  <c r="H67" i="12"/>
  <c r="H82" i="12" s="1"/>
  <c r="F136" i="1"/>
  <c r="F139" i="1" s="1"/>
  <c r="H136" i="1"/>
  <c r="E136" i="1"/>
  <c r="L64" i="12"/>
  <c r="H139" i="1" l="1"/>
  <c r="G137" i="1"/>
  <c r="J137" i="1" s="1"/>
  <c r="L65" i="12"/>
  <c r="K67" i="12"/>
  <c r="K82" i="12" s="1"/>
  <c r="I136" i="1"/>
  <c r="I139" i="1" s="1"/>
  <c r="G136" i="1"/>
  <c r="I67" i="12"/>
  <c r="I82" i="12" s="1"/>
  <c r="G139" i="1" l="1"/>
  <c r="J136" i="1"/>
  <c r="C34" i="12" l="1"/>
  <c r="D34" i="12"/>
  <c r="E34" i="12"/>
  <c r="B34" i="12"/>
  <c r="F69" i="12" l="1"/>
  <c r="D52" i="12"/>
  <c r="D55" i="12" s="1"/>
  <c r="F35" i="12"/>
  <c r="E44" i="12" l="1"/>
  <c r="F44" i="12"/>
  <c r="F66" i="12" s="1"/>
  <c r="G66" i="12" l="1"/>
  <c r="D138" i="1" l="1"/>
  <c r="F67" i="12"/>
  <c r="F82" i="12" s="1"/>
  <c r="L66" i="12"/>
  <c r="L67" i="12" s="1"/>
  <c r="E138" i="1"/>
  <c r="E139" i="1" s="1"/>
  <c r="G67" i="12"/>
  <c r="G82" i="12" s="1"/>
  <c r="G86" i="12" l="1"/>
  <c r="G88" i="12" s="1"/>
  <c r="H86" i="12"/>
  <c r="H88" i="12" s="1"/>
  <c r="F98" i="1" s="1"/>
  <c r="F101" i="1" s="1"/>
  <c r="F92" i="1" s="1"/>
  <c r="F102" i="1" s="1"/>
  <c r="L82" i="12"/>
  <c r="I86" i="12"/>
  <c r="I88" i="12" s="1"/>
  <c r="G98" i="1" s="1"/>
  <c r="G101" i="1" s="1"/>
  <c r="G92" i="1" s="1"/>
  <c r="G102" i="1" s="1"/>
  <c r="J86" i="12"/>
  <c r="J88" i="12" s="1"/>
  <c r="H98" i="1" s="1"/>
  <c r="H101" i="1" s="1"/>
  <c r="H92" i="1" s="1"/>
  <c r="H102" i="1" s="1"/>
  <c r="K86" i="12"/>
  <c r="K88" i="12" s="1"/>
  <c r="I98" i="1" s="1"/>
  <c r="I101" i="1" s="1"/>
  <c r="I92" i="1" s="1"/>
  <c r="I102" i="1" s="1"/>
  <c r="D57" i="6"/>
  <c r="D139" i="1"/>
  <c r="J138" i="1"/>
  <c r="J139" i="1" s="1"/>
  <c r="E98" i="1" l="1"/>
  <c r="J98" i="1" s="1"/>
  <c r="L88" i="12"/>
  <c r="E56" i="6"/>
  <c r="D58" i="6"/>
  <c r="D92" i="1"/>
  <c r="E101" i="1" l="1"/>
  <c r="J101" i="1" s="1"/>
  <c r="J100" i="1"/>
  <c r="D102" i="1"/>
  <c r="J14" i="1"/>
  <c r="F14" i="1" s="1"/>
  <c r="F13" i="3" l="1"/>
  <c r="F13" i="6"/>
  <c r="F13" i="2"/>
  <c r="E92" i="1"/>
  <c r="E102" i="1" s="1"/>
  <c r="J13" i="3"/>
  <c r="J13" i="6"/>
  <c r="J13" i="2"/>
  <c r="D60" i="2"/>
  <c r="J92" i="1" l="1"/>
  <c r="J102" i="1" s="1"/>
  <c r="J15" i="1"/>
  <c r="E59" i="2"/>
  <c r="D61" i="2"/>
  <c r="J14" i="6" l="1"/>
  <c r="J14" i="2"/>
  <c r="J14" i="3"/>
  <c r="M30" i="12" l="1"/>
  <c r="E30" i="12"/>
  <c r="O54" i="12"/>
  <c r="O55" i="12" s="1"/>
  <c r="O29" i="12"/>
  <c r="O30" i="12" s="1"/>
  <c r="P29" i="12"/>
  <c r="P30" i="12" s="1"/>
  <c r="P54" i="12"/>
  <c r="P55" i="12" s="1"/>
  <c r="J30" i="12"/>
  <c r="M29" i="12"/>
  <c r="M54" i="12"/>
  <c r="M55" i="12"/>
  <c r="Q30" i="12"/>
  <c r="I29" i="12"/>
  <c r="I30" i="12" s="1"/>
  <c r="H30" i="12"/>
  <c r="F29" i="12"/>
  <c r="F30" i="12" s="1"/>
  <c r="F54" i="12"/>
  <c r="F55" i="12" s="1"/>
  <c r="H29" i="12"/>
  <c r="H54" i="12"/>
  <c r="H55" i="12"/>
  <c r="K29" i="12"/>
  <c r="K30" i="12" s="1"/>
  <c r="K54" i="12"/>
  <c r="K55" i="12"/>
  <c r="T29" i="12"/>
  <c r="T54" i="12" s="1"/>
  <c r="T55" i="12" s="1"/>
  <c r="N29" i="12"/>
  <c r="N30" i="12" s="1"/>
  <c r="N54" i="12"/>
  <c r="N55" i="12"/>
  <c r="G29" i="12"/>
  <c r="G30" i="12" s="1"/>
  <c r="R29" i="12"/>
  <c r="R30" i="12" s="1"/>
  <c r="L29" i="12"/>
  <c r="L30" i="12" s="1"/>
  <c r="L54" i="12"/>
  <c r="L55" i="12"/>
  <c r="E29" i="12"/>
  <c r="E54" i="12"/>
  <c r="E55" i="12"/>
  <c r="F71" i="12"/>
  <c r="F75" i="12" s="1"/>
  <c r="Q29" i="12"/>
  <c r="Q54" i="12"/>
  <c r="Q55" i="12"/>
  <c r="S29" i="12"/>
  <c r="S30" i="12" s="1"/>
  <c r="J29" i="12"/>
  <c r="J54" i="12"/>
  <c r="J55" i="12" s="1"/>
  <c r="T30" i="12" l="1"/>
  <c r="H105" i="1"/>
  <c r="D44" i="2" s="1"/>
  <c r="S54" i="12"/>
  <c r="S55" i="12" s="1"/>
  <c r="G54" i="12"/>
  <c r="G55" i="12" s="1"/>
  <c r="R54" i="12"/>
  <c r="R55" i="12" s="1"/>
  <c r="I54" i="12"/>
  <c r="I55" i="12" s="1"/>
</calcChain>
</file>

<file path=xl/comments1.xml><?xml version="1.0" encoding="utf-8"?>
<comments xmlns="http://schemas.openxmlformats.org/spreadsheetml/2006/main">
  <authors>
    <author>Praveen Sridharan</author>
  </authors>
  <commentList>
    <comment ref="B10" authorId="0" guid="{555B5668-01E0-4FFB-AC63-5E83A325D5CD}" shapeId="0">
      <text>
        <r>
          <rPr>
            <b/>
            <sz val="9"/>
            <color indexed="81"/>
            <rFont val="Tahoma"/>
            <family val="2"/>
          </rPr>
          <t>Praveen Sridharan:</t>
        </r>
        <r>
          <rPr>
            <sz val="9"/>
            <color indexed="81"/>
            <rFont val="Tahoma"/>
            <family val="2"/>
          </rPr>
          <t xml:space="preserve">
Replicated from Request Form</t>
        </r>
      </text>
    </comment>
    <comment ref="D10" authorId="0" guid="{94893269-4033-4F6F-9D14-6604FAA0E80C}"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8EF5C83F-1119-4893-AD32-35D2D19DF750}" shapeId="0">
      <text>
        <r>
          <rPr>
            <b/>
            <sz val="9"/>
            <color indexed="81"/>
            <rFont val="Tahoma"/>
            <family val="2"/>
          </rPr>
          <t>Praveen Sridharan:</t>
        </r>
        <r>
          <rPr>
            <sz val="9"/>
            <color indexed="81"/>
            <rFont val="Tahoma"/>
            <family val="2"/>
          </rPr>
          <t xml:space="preserve">
Replicated from Request Form</t>
        </r>
      </text>
    </comment>
    <comment ref="D10" authorId="0" guid="{847AE8F9-B6B5-4257-9A81-C5A01EE12292}"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C30" authorId="0" guid="{709ABB2F-DF57-460C-8D4E-44B3662B750D}" shapeId="0">
      <text>
        <r>
          <rPr>
            <b/>
            <sz val="9"/>
            <color indexed="81"/>
            <rFont val="Tahoma"/>
            <family val="2"/>
          </rPr>
          <t>Praveen Sridharan:</t>
        </r>
        <r>
          <rPr>
            <sz val="9"/>
            <color indexed="81"/>
            <rFont val="Tahoma"/>
            <family val="2"/>
          </rPr>
          <t xml:space="preserve">
Committed to FTA and Local Cost Share Agreement</t>
        </r>
      </text>
    </comment>
    <comment ref="F35" authorId="0" guid="{3B1CCD3A-7206-4600-9967-0C1587D535DA}" shapeId="0">
      <text>
        <r>
          <rPr>
            <b/>
            <sz val="9"/>
            <color indexed="81"/>
            <rFont val="Tahoma"/>
            <family val="2"/>
          </rPr>
          <t>Praveen Sridharan:</t>
        </r>
        <r>
          <rPr>
            <sz val="9"/>
            <color indexed="81"/>
            <rFont val="Tahoma"/>
            <family val="2"/>
          </rPr>
          <t xml:space="preserve">
Carryover with expected project Design Engineering expenses distributed over 3 additional years
</t>
        </r>
      </text>
    </comment>
    <comment ref="F50" authorId="0" guid="{EA7AFC8D-2007-42B0-A859-96140FECE42B}" shapeId="0">
      <text>
        <r>
          <rPr>
            <b/>
            <sz val="9"/>
            <color indexed="81"/>
            <rFont val="Tahoma"/>
            <family val="2"/>
          </rPr>
          <t>Praveen Sridharan:</t>
        </r>
        <r>
          <rPr>
            <sz val="9"/>
            <color indexed="81"/>
            <rFont val="Tahoma"/>
            <family val="2"/>
          </rPr>
          <t xml:space="preserve">
Remaining of ROW budget in FY19
</t>
        </r>
      </text>
    </comment>
  </commentList>
</comments>
</file>

<file path=xl/comments4.xml><?xml version="1.0" encoding="utf-8"?>
<comments xmlns="http://schemas.openxmlformats.org/spreadsheetml/2006/main">
  <authors>
    <author>Praveen Sridharan</author>
  </authors>
  <commentList>
    <comment ref="B10" authorId="0" guid="{99A05C1A-2A2B-4549-9124-450A5300D0CA}" shapeId="0">
      <text>
        <r>
          <rPr>
            <b/>
            <sz val="9"/>
            <color indexed="81"/>
            <rFont val="Tahoma"/>
            <family val="2"/>
          </rPr>
          <t>Praveen Sridharan:</t>
        </r>
        <r>
          <rPr>
            <sz val="9"/>
            <color indexed="81"/>
            <rFont val="Tahoma"/>
            <family val="2"/>
          </rPr>
          <t xml:space="preserve">
Replicated from Request Form</t>
        </r>
      </text>
    </comment>
    <comment ref="D10" authorId="0" guid="{F6884BD8-E09D-4847-93B8-26FB0A5BBC3C}" shapeId="0">
      <text>
        <r>
          <rPr>
            <b/>
            <sz val="9"/>
            <color indexed="81"/>
            <rFont val="Tahoma"/>
            <family val="2"/>
          </rPr>
          <t>Praveen Sridharan:</t>
        </r>
        <r>
          <rPr>
            <sz val="9"/>
            <color indexed="81"/>
            <rFont val="Tahoma"/>
            <family val="2"/>
          </rPr>
          <t xml:space="preserve">
Replicated from Request form</t>
        </r>
      </text>
    </comment>
  </commentList>
</comments>
</file>

<file path=xl/comments5.xml><?xml version="1.0" encoding="utf-8"?>
<comments xmlns="http://schemas.openxmlformats.org/spreadsheetml/2006/main">
  <authors>
    <author>Ren Wiles</author>
  </authors>
  <commentList>
    <comment ref="H3" authorId="0" guid="{963DE430-A50E-4AE2-BA61-01116D03B214}" shapeId="0">
      <text>
        <r>
          <rPr>
            <b/>
            <sz val="9"/>
            <color indexed="81"/>
            <rFont val="Tahoma"/>
            <family val="2"/>
          </rPr>
          <t>Ren Wiles:</t>
        </r>
        <r>
          <rPr>
            <sz val="9"/>
            <color indexed="81"/>
            <rFont val="Tahoma"/>
            <family val="2"/>
          </rPr>
          <t xml:space="preserve">
Linked to cell below. 
</t>
        </r>
      </text>
    </comment>
    <comment ref="E4" authorId="0" guid="{6FDCBB68-4898-4221-AFAE-AD82308BB652}" shapeId="0">
      <text>
        <r>
          <rPr>
            <b/>
            <sz val="9"/>
            <color indexed="81"/>
            <rFont val="Tahoma"/>
            <family val="2"/>
          </rPr>
          <t>Ren Wiles:</t>
        </r>
        <r>
          <rPr>
            <sz val="9"/>
            <color indexed="81"/>
            <rFont val="Tahoma"/>
            <family val="2"/>
          </rPr>
          <t xml:space="preserve">
Enter Contact E-mail
</t>
        </r>
      </text>
    </comment>
    <comment ref="E6" authorId="0" guid="{8083DEEE-868E-47A7-A4A1-CD27F6C42457}" shapeId="0">
      <text>
        <r>
          <rPr>
            <b/>
            <sz val="9"/>
            <color indexed="81"/>
            <rFont val="Tahoma"/>
            <family val="2"/>
          </rPr>
          <t>Ren Wiles:</t>
        </r>
        <r>
          <rPr>
            <sz val="9"/>
            <color indexed="81"/>
            <rFont val="Tahoma"/>
            <family val="2"/>
          </rPr>
          <t xml:space="preserve">
Add Notes.</t>
        </r>
      </text>
    </comment>
    <comment ref="A8" authorId="0" guid="{72D52274-B3FC-4409-9820-7CBC3DB4A3C5}" shapeId="0">
      <text>
        <r>
          <rPr>
            <b/>
            <sz val="9"/>
            <color indexed="81"/>
            <rFont val="Tahoma"/>
            <family val="2"/>
          </rPr>
          <t>Ren Wiles:</t>
        </r>
        <r>
          <rPr>
            <sz val="9"/>
            <color indexed="81"/>
            <rFont val="Tahoma"/>
            <family val="2"/>
          </rPr>
          <t xml:space="preserve">
Insert narrative description of project</t>
        </r>
      </text>
    </comment>
    <comment ref="C64" authorId="0" guid="{42B85242-8D10-4C58-BD22-2E5ACA26295A}" shapeId="0">
      <text>
        <r>
          <rPr>
            <b/>
            <sz val="9"/>
            <color indexed="81"/>
            <rFont val="Tahoma"/>
            <family val="2"/>
          </rPr>
          <t>Ren Wiles:</t>
        </r>
        <r>
          <rPr>
            <sz val="9"/>
            <color indexed="81"/>
            <rFont val="Tahoma"/>
            <family val="2"/>
          </rPr>
          <t xml:space="preserve">
Allows for growth rate from Year 2 to 4.</t>
        </r>
      </text>
    </comment>
    <comment ref="F64" authorId="0" guid="{FEEFDF44-CE39-44DD-A444-8C472ADB21F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F58842AE-251C-4870-AFF1-E37CC9BEB9FF}" shapeId="0">
      <text>
        <r>
          <rPr>
            <b/>
            <sz val="9"/>
            <color indexed="81"/>
            <rFont val="Tahoma"/>
            <family val="2"/>
          </rPr>
          <t>Ren Wiles:</t>
        </r>
        <r>
          <rPr>
            <sz val="9"/>
            <color indexed="81"/>
            <rFont val="Tahoma"/>
            <family val="2"/>
          </rPr>
          <t xml:space="preserve">
Enter Contact E-mail
</t>
        </r>
      </text>
    </comment>
    <comment ref="A6" authorId="0" guid="{A14DE8FF-2A27-4B59-AB82-A290BA80921D}" shapeId="0">
      <text>
        <r>
          <rPr>
            <b/>
            <sz val="9"/>
            <color indexed="81"/>
            <rFont val="Tahoma"/>
            <family val="2"/>
          </rPr>
          <t>Ren Wiles:</t>
        </r>
        <r>
          <rPr>
            <sz val="9"/>
            <color indexed="81"/>
            <rFont val="Tahoma"/>
            <family val="2"/>
          </rPr>
          <t xml:space="preserve">
Insert narrative description of project</t>
        </r>
      </text>
    </comment>
    <comment ref="C58" authorId="0" guid="{27C48285-0B30-40EC-A8A9-3BB5C383E8DB}" shapeId="0">
      <text>
        <r>
          <rPr>
            <b/>
            <sz val="9"/>
            <color indexed="81"/>
            <rFont val="Tahoma"/>
            <family val="2"/>
          </rPr>
          <t>Ren Wiles:</t>
        </r>
        <r>
          <rPr>
            <sz val="9"/>
            <color indexed="81"/>
            <rFont val="Tahoma"/>
            <family val="2"/>
          </rPr>
          <t xml:space="preserve">
Allows for growth rate from Year 2 to 4.</t>
        </r>
      </text>
    </comment>
    <comment ref="F58" authorId="0" guid="{55104CA1-715F-487C-931A-C386AAA6972C}" shapeId="0">
      <text>
        <r>
          <rPr>
            <b/>
            <sz val="9"/>
            <color indexed="81"/>
            <rFont val="Tahoma"/>
            <family val="2"/>
          </rPr>
          <t>Ren Wiles:</t>
        </r>
        <r>
          <rPr>
            <sz val="9"/>
            <color indexed="81"/>
            <rFont val="Tahoma"/>
            <family val="2"/>
          </rPr>
          <t xml:space="preserve">
Allows for growth estimate, Year 5 to 7.
</t>
        </r>
      </text>
    </comment>
  </commentList>
</comments>
</file>

<file path=xl/comments7.xml><?xml version="1.0" encoding="utf-8"?>
<comments xmlns="http://schemas.openxmlformats.org/spreadsheetml/2006/main">
  <authors>
    <author>Ren Wiles</author>
  </authors>
  <commentList>
    <comment ref="E4" authorId="0" guid="{A1815E16-44C6-42F8-AB44-5DFFCD4564BD}" shapeId="0">
      <text>
        <r>
          <rPr>
            <b/>
            <sz val="9"/>
            <color indexed="81"/>
            <rFont val="Tahoma"/>
            <family val="2"/>
          </rPr>
          <t>Ren Wiles:</t>
        </r>
        <r>
          <rPr>
            <sz val="9"/>
            <color indexed="81"/>
            <rFont val="Tahoma"/>
            <family val="2"/>
          </rPr>
          <t xml:space="preserve">
Enter Contact E-mail
</t>
        </r>
      </text>
    </comment>
    <comment ref="A6" authorId="0" guid="{E437CD33-FD20-4070-97A7-9C14F5BD0675}" shapeId="0">
      <text>
        <r>
          <rPr>
            <b/>
            <sz val="9"/>
            <color indexed="81"/>
            <rFont val="Tahoma"/>
            <family val="2"/>
          </rPr>
          <t>Ren Wiles:</t>
        </r>
        <r>
          <rPr>
            <sz val="9"/>
            <color indexed="81"/>
            <rFont val="Tahoma"/>
            <family val="2"/>
          </rPr>
          <t xml:space="preserve">
Insert narrative description of project</t>
        </r>
      </text>
    </comment>
    <comment ref="C58" authorId="0" guid="{EE014D46-8853-4B4C-86AE-AC961524F6C5}" shapeId="0">
      <text>
        <r>
          <rPr>
            <b/>
            <sz val="9"/>
            <color indexed="81"/>
            <rFont val="Tahoma"/>
            <family val="2"/>
          </rPr>
          <t>Ren Wiles:</t>
        </r>
        <r>
          <rPr>
            <sz val="9"/>
            <color indexed="81"/>
            <rFont val="Tahoma"/>
            <family val="2"/>
          </rPr>
          <t xml:space="preserve">
Allows for growth rate from Year 2 to 4.</t>
        </r>
      </text>
    </comment>
    <comment ref="F58" authorId="0" guid="{B486B778-3768-4C8D-BFB6-A153C4DCE2D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<sst xmlns="http://schemas.openxmlformats.org/spreadsheetml/2006/main" count="799" uniqueCount="427">
  <si>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</si>
  <si>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</si>
  <si>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</si>
  <si>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</si>
  <si>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</si>
  <si>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</si>
  <si>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</si>
  <si>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</si>
  <si>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</si>
  <si>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</si>
  <si>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</si>
  <si>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</si>
  <si>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</si>
  <si>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</si>
  <si>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</si>
  <si>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</si>
  <si>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</si>
  <si>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</si>
  <si>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</si>
  <si>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</si>
  <si>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</si>
  <si>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</si>
  <si>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</si>
  <si>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</si>
  <si>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</si>
  <si>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</si>
  <si>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</si>
  <si>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</si>
  <si>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</si>
  <si>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</si>
  <si>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</si>
  <si>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</si>
  <si>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</si>
  <si>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</si>
  <si>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</si>
  <si>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</si>
  <si>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</si>
  <si>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</si>
  <si>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</si>
  <si>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</si>
  <si>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</si>
  <si>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</si>
  <si>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</si>
  <si>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</si>
  <si>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</si>
  <si>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</si>
  <si>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</si>
  <si>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</si>
  <si>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</si>
  <si>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</si>
  <si>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</si>
  <si>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</si>
  <si>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</si>
  <si>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</si>
  <si>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</si>
  <si>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</si>
  <si>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</si>
  <si>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</si>
  <si>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</si>
  <si>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</si>
  <si>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</si>
  <si>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</si>
  <si>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</si>
  <si>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</si>
  <si>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</si>
  <si>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</si>
  <si>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</si>
  <si>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</si>
  <si>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</si>
  <si>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</si>
  <si>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</si>
  <si>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</si>
  <si>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</si>
  <si>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</si>
  <si>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</si>
  <si>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</si>
  <si>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</si>
  <si>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</si>
  <si>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</si>
  <si>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</si>
  <si>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</si>
  <si>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</si>
  <si>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</si>
  <si>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</si>
  <si>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</si>
  <si>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</si>
  <si>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</si>
  <si>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</si>
  <si>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</si>
  <si>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</si>
  <si>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</si>
  <si>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</si>
  <si>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</si>
  <si>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</si>
  <si>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</si>
  <si>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</si>
  <si>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</si>
  <si>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</si>
  <si>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</si>
  <si>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</si>
  <si>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</si>
  <si>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</si>
  <si>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</si>
  <si>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</si>
  <si>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</si>
  <si>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</si>
  <si>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</si>
  <si>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</si>
  <si>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</si>
  <si>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</si>
  <si>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</si>
  <si>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</si>
  <si>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</si>
  <si>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</si>
  <si>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 xml:space="preserve">   Durham - Orange County Tax Revenue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</si>
  <si>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</si>
  <si>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</si>
  <si>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</si>
  <si>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</si>
  <si>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</si>
  <si>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</si>
  <si>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</si>
  <si>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</si>
  <si>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</si>
  <si>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</si>
  <si>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</si>
  <si>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</si>
  <si>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</si>
  <si>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</si>
  <si>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</si>
  <si>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</si>
  <si>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</si>
  <si>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</si>
  <si>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</si>
  <si>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</si>
  <si>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</si>
  <si>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</si>
  <si>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</si>
  <si>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</si>
  <si>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</si>
  <si>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</si>
  <si>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</si>
  <si>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</si>
  <si>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</si>
  <si>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</si>
  <si>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</si>
  <si>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</si>
  <si>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</si>
  <si>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</si>
  <si>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</si>
  <si>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</si>
  <si>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</si>
  <si>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</si>
  <si>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</si>
  <si>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</si>
  <si>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</si>
  <si>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</si>
  <si>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</si>
  <si>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</si>
  <si>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</si>
  <si>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</si>
  <si>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</si>
  <si>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</si>
  <si>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</si>
  <si>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</si>
  <si>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</si>
  <si>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</si>
  <si>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</si>
  <si>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</si>
  <si>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</si>
  <si>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</si>
  <si>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</si>
  <si>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</si>
  <si>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</si>
  <si>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</si>
  <si>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</si>
  <si>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</si>
  <si>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</si>
  <si>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</si>
  <si>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</si>
  <si>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</si>
  <si>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</si>
  <si>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</si>
  <si>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</si>
  <si>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</si>
  <si>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</si>
  <si>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</si>
  <si>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</si>
  <si>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</si>
  <si>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</si>
  <si>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</si>
  <si>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</si>
  <si>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</si>
  <si>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</si>
  <si>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</si>
  <si>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</si>
  <si>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</si>
  <si>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</si>
  <si>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</si>
  <si>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</si>
  <si>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</si>
  <si>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</si>
  <si>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</si>
  <si>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</si>
  <si>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</si>
  <si>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</si>
  <si>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</si>
  <si>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</si>
  <si>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</si>
  <si>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</si>
  <si>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</si>
  <si>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</si>
  <si>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</si>
  <si>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</si>
  <si>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</si>
  <si>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</si>
  <si>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</si>
  <si>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</si>
  <si>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</si>
  <si>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</si>
  <si>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</si>
  <si>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</si>
  <si>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</si>
  <si>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</si>
  <si>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</si>
  <si>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</si>
  <si>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</si>
  <si>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</si>
  <si>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</si>
  <si>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</si>
  <si>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</si>
  <si>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</si>
  <si>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</si>
  <si>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</si>
  <si>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</si>
  <si>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</si>
  <si>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</si>
  <si>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</si>
  <si>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</si>
  <si>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</si>
  <si>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</si>
  <si>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</si>
  <si>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</si>
  <si>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</si>
  <si>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</si>
  <si>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</si>
  <si>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</si>
  <si>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</si>
  <si>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</si>
  <si>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</si>
  <si>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</si>
  <si>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</si>
  <si>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</si>
  <si>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</si>
  <si>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</si>
  <si>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</si>
  <si>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</si>
  <si>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</si>
  <si>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</si>
  <si>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</si>
  <si>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</si>
  <si>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</si>
  <si>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</si>
  <si>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</si>
  <si>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</si>
  <si>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</si>
  <si>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</si>
  <si>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</si>
  <si>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</si>
  <si>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</si>
  <si>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</si>
  <si>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</si>
  <si>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</si>
  <si>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</si>
  <si>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</si>
  <si>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</si>
  <si>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</si>
  <si>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</si>
  <si>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</si>
  <si>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</si>
  <si>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</si>
  <si>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</si>
  <si>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</si>
  <si>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</si>
  <si>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</si>
  <si>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</si>
  <si>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</si>
  <si>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</si>
  <si>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</si>
  <si>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</si>
  <si>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</si>
  <si>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</si>
  <si>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</si>
  <si>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</si>
  <si>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</si>
  <si>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</si>
  <si>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</si>
  <si>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</si>
  <si>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</si>
  <si>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</si>
  <si>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</si>
  <si>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</si>
  <si>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</si>
  <si>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</si>
  <si>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</si>
  <si>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</si>
  <si>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</si>
  <si>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</si>
  <si>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</si>
  <si>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</si>
  <si>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</si>
  <si>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</si>
  <si>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</si>
  <si>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</si>
  <si>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</si>
  <si>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</si>
  <si>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</si>
  <si>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</si>
  <si>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</si>
  <si>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</si>
  <si>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</si>
  <si>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</si>
  <si>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</si>
  <si>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</si>
  <si>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</si>
  <si>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</si>
  <si>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</si>
  <si>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</si>
  <si>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</si>
  <si>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</si>
  <si>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</si>
  <si>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</si>
  <si>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</si>
  <si>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</si>
  <si>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</si>
  <si>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</si>
  <si>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</si>
  <si>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</si>
  <si>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</si>
  <si>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</si>
  <si>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</si>
  <si>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</si>
  <si>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</si>
  <si>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</si>
  <si>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</si>
  <si>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</si>
  <si>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</si>
  <si>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</si>
  <si>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</si>
  <si>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</si>
  <si>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</si>
  <si>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</si>
  <si>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</si>
  <si>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</si>
  <si>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</si>
  <si>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</si>
  <si>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TOC</t>
  </si>
  <si>
    <t>Durham-Orange Light Rail Transit Project</t>
  </si>
  <si>
    <t>Links UNC Hospital in Chapel Hill to NC Central University in Durham</t>
  </si>
  <si>
    <t>Over 26,000 daily boardings are expected in the year 2040, and significant economic development benefits are expected in station areas as jobs and housing cluster near stations.</t>
  </si>
  <si>
    <t>50,000 students and three of the top ten employers in North Carolina</t>
  </si>
  <si>
    <t>GoTriangle Capital Expenses</t>
  </si>
  <si>
    <t>GoTriangle, General Services</t>
  </si>
  <si>
    <t>YOE Dollars</t>
  </si>
  <si>
    <t>10 Guideway &amp; Track Elements</t>
  </si>
  <si>
    <t>20 Stations, Stops, Terminals, Intermodal</t>
  </si>
  <si>
    <t>30 Support Facilities: Yards, Shops, Admin. Bldgs.</t>
  </si>
  <si>
    <t>40 Site Work &amp; Special Conditions</t>
  </si>
  <si>
    <t>50 Systems</t>
  </si>
  <si>
    <t>60 ROW, Land, Existing Improvements</t>
  </si>
  <si>
    <t>70 Vehicles</t>
  </si>
  <si>
    <t>80 Professional Services</t>
  </si>
  <si>
    <t>90 Unallocated Contingency</t>
  </si>
  <si>
    <t>FY 18</t>
  </si>
  <si>
    <t>DO funding till date (40%)</t>
  </si>
  <si>
    <t>D-O LRT will open in 2028 and generate over 26,000 daily boardings in 2040. Another 0 and 10,000 daily boardings. Not building it will require a new effort that would take 4-5 years to define the transit services that would operate in place of D-O LRT, with significant likelihood that the replacement would offer slower and less reliable service than D-O LRT. Significant economic development opportunities in rail station areas today would likely be more limited in scale and occur later, if at all.</t>
  </si>
  <si>
    <t>Federal share would be reimbursed based on spending up to FY2020</t>
  </si>
  <si>
    <t>With significant trip generators distributed up and down the corridor, it is very challenging to scale this project without losing a major travel submarket along the line. Ideally, the entire project would open in 2028.</t>
  </si>
  <si>
    <t>BASE YEAR DOLLARS (X$000)</t>
  </si>
  <si>
    <t>Base Yr Dollars</t>
  </si>
  <si>
    <t>10 GUIDEWAY &amp; TRACK ELEMENTS (route miles)</t>
  </si>
  <si>
    <t>20 STATIONS, STOPS, TERMINALS, INTERMODAL (number)</t>
  </si>
  <si>
    <t>30 SUPPORT FACILITIES: YARDS, SHOPS, ADMIN. BLDGS</t>
  </si>
  <si>
    <t>40 SITEWORK &amp; SPECIAL CONDITIONS</t>
  </si>
  <si>
    <t>50  SYSTEMS</t>
  </si>
  <si>
    <t>60 ROW, LAND, EXISTING IMPROVEMENTS</t>
  </si>
  <si>
    <t>70 VEHICLES (number)</t>
  </si>
  <si>
    <t>80 PROFESSIONAL SERVICES (applies to Cats. 10-50)</t>
  </si>
  <si>
    <t>90 UNALLOCATED CONTINGENCY</t>
  </si>
  <si>
    <t>100  FINANCE CHARGES</t>
  </si>
  <si>
    <t>Total Project Cost (10 - 100)</t>
  </si>
  <si>
    <t>Inflation Rate</t>
  </si>
  <si>
    <t>Compounded Inflation Factor</t>
  </si>
  <si>
    <t>YEAR OF EXPENDITURE DOLLARS (X$000)</t>
  </si>
  <si>
    <t>FFGA2020 April 2017 submission to FTA / DO Transit Plans</t>
  </si>
  <si>
    <t>DO LRT Expenses (Actuals)</t>
  </si>
  <si>
    <t>FY17</t>
  </si>
  <si>
    <t>Carryover</t>
  </si>
  <si>
    <t>December budget amendment</t>
  </si>
  <si>
    <t>Look back A/C associated with DO LRT</t>
  </si>
  <si>
    <t>FY15</t>
  </si>
  <si>
    <t>FY16</t>
  </si>
  <si>
    <t>FY14</t>
  </si>
  <si>
    <t>D-O LRT Spent, Pre-2018</t>
  </si>
  <si>
    <t>FFGA2020 April 2017 submission to FTA / DO Transit Plans (with Adjustments)</t>
  </si>
  <si>
    <t>Current Approximate Estimates - The process of seperating 2014-2017 is a ongoing exercise for FTA reimbursement elgibility. Already included in 2017 80 Professional Services reported to FTA</t>
  </si>
  <si>
    <t xml:space="preserve">   Federal (Local Match)</t>
  </si>
  <si>
    <t>FTA - FFGA2020 Reimbursement ($100m / year)</t>
  </si>
  <si>
    <t>FTA Reimbursement</t>
  </si>
  <si>
    <t>Federal 50% share</t>
  </si>
  <si>
    <t>Estimate $100m/yr</t>
  </si>
  <si>
    <t>Overdraw - Test</t>
  </si>
  <si>
    <t>Danny Rogers</t>
  </si>
  <si>
    <t>drogers@gotriangle.org</t>
  </si>
  <si>
    <t>Carryover from Project Engineering budget allocated in 2017</t>
  </si>
  <si>
    <t xml:space="preserve">Actual spend to date </t>
  </si>
  <si>
    <r>
      <rPr>
        <b/>
        <sz val="11"/>
        <color theme="1" tint="0.249977111117893"/>
        <rFont val="Calibri"/>
        <family val="2"/>
        <scheme val="minor"/>
      </rPr>
      <t>Project ID#</t>
    </r>
    <r>
      <rPr>
        <sz val="11"/>
        <color theme="1" tint="0.249977111117893"/>
        <rFont val="Calibri"/>
        <family val="2"/>
        <scheme val="minor"/>
      </rPr>
      <t xml:space="preserve"> </t>
    </r>
  </si>
  <si>
    <t xml:space="preserve">Project Request  </t>
  </si>
  <si>
    <t>Durham Orange Light Rail Project</t>
  </si>
  <si>
    <t>Capital Project</t>
  </si>
  <si>
    <t>FY19 Project Request</t>
  </si>
  <si>
    <t>Project Location:</t>
  </si>
  <si>
    <t>Tax District</t>
  </si>
  <si>
    <t>TOTAL Funding</t>
  </si>
  <si>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</si>
  <si>
    <r>
      <rPr>
        <b/>
        <sz val="10"/>
        <color theme="1" tint="0.249977111117893"/>
        <rFont val="Calibri"/>
        <family val="2"/>
        <scheme val="minor"/>
      </rPr>
      <t>1. Revenue Assumptions:</t>
    </r>
    <r>
      <rPr>
        <sz val="10"/>
        <color theme="1" tint="0.249977111117893"/>
        <rFont val="Calibri"/>
        <family val="2"/>
        <scheme val="minor"/>
      </rPr>
      <t xml:space="preserve">
    a. The D-O LRT project assumes 10% state funds and 50% federal funds, with local funds from the Durham and Orange county Tax Revenue as presented in the transit plans. 
    b. FTA (Federal) funding is eligible or considered committed in FY2020, when the Full Funding Grant Agreement (FFGA) is executed. The FTA New starts grant is based on 50% local match (Triangle Tax Revenue + State funding) , so year-on-year draw down will differ based on local spending based on accrued $100m / year
    c. The Triangle Tax District draw down on revenue is higher than projected tax revenue. As per the DO Transit Plan financials, additional revenue would include reserves, private/ secondary funding and debt. 
    d. The State funding process is on-going and will not be eligible or considered committed until FY2020. Currently the project is being scored in the NCDOT SPOT 5.0 process.
    e. FTA New Starts grant will consider 50% reimbursements for expenses from 2014 to 2017 during project development. TBD 
</t>
    </r>
    <r>
      <rPr>
        <b/>
        <sz val="10"/>
        <color theme="1" tint="0.249977111117893"/>
        <rFont val="Calibri"/>
        <family val="2"/>
        <scheme val="minor"/>
      </rPr>
      <t>2. Costs Assumptions:</t>
    </r>
    <r>
      <rPr>
        <sz val="10"/>
        <color theme="1" tint="0.249977111117893"/>
        <rFont val="Calibri"/>
        <family val="2"/>
        <scheme val="minor"/>
      </rPr>
      <t xml:space="preserve">
    a. As per FTA New Starts Program: Cost assumptions are based on a prelimnary 30% Design and Engineering estimates at the April 2017 FTA submission; in FY19-20 the project will progress towards 50%, 75% and 100% design, there is likely to be revisions in year on year estimates of expenditure over the next 10 years based on design priorities in this process. 
    b. The complexity of design and construction over the 18 mile project warrants significant contingency within the project budget, consistent with contingency requirements set by FTA. Contingency will be drawn down and allocated in accordance with FTA cost management practices during the design and construction periods.
    c.  The cost estimates  includes a construction cost inflation rate of 3.1% as reported to the FTA.
    d. The overall cost of the project is fixed at $2.47Billion to be completed by 2028
</t>
    </r>
  </si>
  <si>
    <t>Estimated Project Funding:</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</si>
</sst>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 numFmtId="174" formatCode="0.000"/>
  </numFmts>
  <fonts count="99"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b/>
      <sz val="11"/>
      <color theme="0"/>
      <name val="Arial"/>
      <family val="2"/>
    </font>
    <font>
      <sz val="11"/>
      <color theme="0"/>
      <name val="Arial"/>
      <family val="2"/>
    </font>
    <font>
      <b/>
      <sz val="11"/>
      <name val="Arial"/>
      <family val="2"/>
    </font>
    <font>
      <sz val="11"/>
      <name val="Arial"/>
      <family val="2"/>
    </font>
    <font>
      <sz val="11"/>
      <color theme="1"/>
      <name val="Arial"/>
      <family val="2"/>
    </font>
    <font>
      <sz val="11"/>
      <color indexed="18"/>
      <name val="Arial"/>
      <family val="2"/>
    </font>
    <font>
      <sz val="10"/>
      <color theme="1" tint="0.249977111117893"/>
      <name val="Calibri"/>
      <family val="2"/>
      <scheme val="minor"/>
    </font>
    <font>
      <sz val="7"/>
      <color theme="0"/>
      <name val="Arial Narrow"/>
      <family val="2"/>
    </font>
    <font>
      <b/>
      <sz val="10"/>
      <color theme="1" tint="0.249977111117893"/>
      <name val="Calibri"/>
      <family val="2"/>
      <scheme val="minor"/>
    </font>
    <font>
      <sz val="10"/>
      <color theme="1"/>
      <name val="Calibri"/>
      <family val="2"/>
      <scheme val="minor"/>
    </font>
    <font>
      <sz val="10"/>
      <color theme="0"/>
      <name val="Calibri"/>
      <family val="2"/>
      <scheme val="minor"/>
    </font>
    <font>
      <b/>
      <sz val="10"/>
      <color theme="0"/>
      <name val="Calibri"/>
      <family val="2"/>
      <scheme val="minor"/>
    </font>
    <font>
      <b/>
      <sz val="10"/>
      <color theme="1"/>
      <name val="Calibri"/>
      <family val="2"/>
      <scheme val="minor"/>
    </font>
  </fonts>
  <fills count="21">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
      <patternFill patternType="solid">
        <fgColor theme="5" tint="0.59999389629810485"/>
        <bgColor indexed="64"/>
      </patternFill>
    </fill>
    <fill>
      <patternFill patternType="solid">
        <fgColor rgb="FF99CC00"/>
        <bgColor indexed="64"/>
      </patternFill>
    </fill>
    <fill>
      <patternFill patternType="solid">
        <fgColor theme="2" tint="-4.9989318521683403E-2"/>
        <bgColor indexed="64"/>
      </patternFill>
    </fill>
    <fill>
      <patternFill patternType="solid">
        <fgColor rgb="FFFFFF00"/>
        <bgColor indexed="64"/>
      </patternFill>
    </fill>
  </fills>
  <borders count="9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2" tint="-0.24994659260841701"/>
      </left>
      <right style="thin">
        <color theme="2" tint="-0.24994659260841701"/>
      </right>
      <top/>
      <bottom style="thin">
        <color indexed="64"/>
      </bottom>
      <diagonal/>
    </border>
    <border>
      <left/>
      <right/>
      <top style="double">
        <color theme="2" tint="-0.24994659260841701"/>
      </top>
      <bottom/>
      <diagonal/>
    </border>
    <border>
      <left/>
      <right/>
      <top style="double">
        <color theme="2" tint="-0.24994659260841701"/>
      </top>
      <bottom style="thin">
        <color theme="2" tint="-0.2499465926084170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bottom style="thin">
        <color theme="2" tint="-0.2499465926084170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s>
  <cellStyleXfs count="12">
    <xf numFmtId="0" fontId="0" fillId="0" borderId="0"/>
    <xf numFmtId="43" fontId="8" fillId="0" borderId="0" applyFont="0" applyFill="0" applyBorder="0" applyAlignment="0" applyProtection="0"/>
    <xf numFmtId="44" fontId="8" fillId="0" borderId="0" applyFont="0" applyFill="0" applyBorder="0" applyAlignment="0" applyProtection="0"/>
    <xf numFmtId="9" fontId="8" fillId="0" borderId="0" applyFont="0" applyFill="0" applyBorder="0" applyAlignment="0" applyProtection="0"/>
    <xf numFmtId="0" fontId="10" fillId="0" borderId="0" applyNumberFormat="0" applyFill="0" applyBorder="0" applyAlignment="0" applyProtection="0"/>
    <xf numFmtId="0" fontId="50" fillId="0" borderId="0"/>
    <xf numFmtId="0" fontId="57" fillId="0" borderId="0" applyNumberFormat="0" applyFill="0" applyBorder="0" applyAlignment="0" applyProtection="0"/>
    <xf numFmtId="44" fontId="50" fillId="0" borderId="0" applyFont="0" applyFill="0" applyBorder="0" applyAlignment="0" applyProtection="0"/>
    <xf numFmtId="0" fontId="50" fillId="0" borderId="0"/>
    <xf numFmtId="44" fontId="50" fillId="0" borderId="0" applyFont="0" applyFill="0" applyBorder="0" applyAlignment="0" applyProtection="0"/>
    <xf numFmtId="0" fontId="50" fillId="0" borderId="0"/>
    <xf numFmtId="9" fontId="50" fillId="0" borderId="0" applyFont="0" applyFill="0" applyBorder="0" applyAlignment="0" applyProtection="0"/>
  </cellStyleXfs>
  <cellXfs count="623">
    <xf numFmtId="0" fontId="0" fillId="0" borderId="0" xfId="0"/>
    <xf numFmtId="0" fontId="0" fillId="4" borderId="0" xfId="0" applyFill="1"/>
    <xf numFmtId="0" fontId="12"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3" fillId="0" borderId="2" xfId="0" applyFont="1" applyBorder="1"/>
    <xf numFmtId="0" fontId="13" fillId="0" borderId="2" xfId="0" applyFont="1" applyBorder="1" applyAlignment="1">
      <alignment wrapText="1"/>
    </xf>
    <xf numFmtId="0" fontId="12" fillId="4" borderId="2" xfId="0" applyFont="1" applyFill="1" applyBorder="1"/>
    <xf numFmtId="166" fontId="0" fillId="4" borderId="2" xfId="0" applyNumberFormat="1" applyFill="1" applyBorder="1"/>
    <xf numFmtId="166" fontId="14" fillId="0" borderId="0" xfId="0" applyNumberFormat="1" applyFont="1" applyFill="1" applyBorder="1" applyAlignment="1">
      <alignment wrapText="1"/>
    </xf>
    <xf numFmtId="0" fontId="17" fillId="0" borderId="2" xfId="0" applyFont="1" applyBorder="1" applyAlignment="1">
      <alignment wrapText="1"/>
    </xf>
    <xf numFmtId="0" fontId="17" fillId="0" borderId="3" xfId="0" applyFont="1" applyFill="1" applyBorder="1" applyAlignment="1">
      <alignment wrapText="1"/>
    </xf>
    <xf numFmtId="0" fontId="16" fillId="0" borderId="0" xfId="0" applyFont="1" applyAlignment="1"/>
    <xf numFmtId="166" fontId="18" fillId="0" borderId="0" xfId="0" applyNumberFormat="1" applyFont="1" applyAlignment="1"/>
    <xf numFmtId="0" fontId="15" fillId="0" borderId="0" xfId="0" applyFont="1" applyAlignment="1">
      <alignment horizontal="right"/>
    </xf>
    <xf numFmtId="0" fontId="0" fillId="0" borderId="0" xfId="0" applyFill="1" applyBorder="1" applyAlignment="1">
      <alignment horizontal="center"/>
    </xf>
    <xf numFmtId="0" fontId="19"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7" fillId="4" borderId="2" xfId="0" applyFont="1" applyFill="1" applyBorder="1"/>
    <xf numFmtId="0" fontId="20" fillId="4" borderId="2" xfId="0" applyFont="1" applyFill="1" applyBorder="1"/>
    <xf numFmtId="10" fontId="0" fillId="3" borderId="1" xfId="3" applyNumberFormat="1" applyFont="1" applyFill="1" applyBorder="1" applyAlignment="1">
      <alignment horizontal="center"/>
    </xf>
    <xf numFmtId="0" fontId="21" fillId="0" borderId="0" xfId="0" applyFont="1" applyAlignment="1">
      <alignment vertical="center"/>
    </xf>
    <xf numFmtId="0" fontId="9"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4" fillId="4" borderId="13" xfId="0" applyFont="1" applyFill="1" applyBorder="1" applyAlignment="1"/>
    <xf numFmtId="0" fontId="24" fillId="4" borderId="14" xfId="0" applyFont="1" applyFill="1" applyBorder="1" applyAlignment="1"/>
    <xf numFmtId="0" fontId="26" fillId="0" borderId="0" xfId="0" applyFont="1"/>
    <xf numFmtId="0" fontId="28" fillId="0" borderId="0" xfId="0" applyFont="1"/>
    <xf numFmtId="0" fontId="27" fillId="0" borderId="0" xfId="0" applyFont="1" applyBorder="1" applyAlignment="1">
      <alignment horizontal="left" wrapText="1"/>
    </xf>
    <xf numFmtId="0" fontId="27" fillId="0" borderId="0" xfId="0" applyFont="1" applyBorder="1" applyAlignment="1">
      <alignment horizontal="left"/>
    </xf>
    <xf numFmtId="0" fontId="7" fillId="0" borderId="0" xfId="0" applyFont="1"/>
    <xf numFmtId="0" fontId="29" fillId="0" borderId="0" xfId="0" applyFont="1"/>
    <xf numFmtId="0" fontId="7" fillId="7" borderId="0" xfId="0" applyFont="1" applyFill="1"/>
    <xf numFmtId="14" fontId="32" fillId="7" borderId="0" xfId="0" applyNumberFormat="1" applyFont="1" applyFill="1" applyBorder="1" applyAlignment="1"/>
    <xf numFmtId="0" fontId="29" fillId="7" borderId="0" xfId="0" applyFont="1" applyFill="1"/>
    <xf numFmtId="0" fontId="31" fillId="7" borderId="0" xfId="0" applyFont="1" applyFill="1"/>
    <xf numFmtId="0" fontId="33" fillId="7" borderId="0" xfId="0" applyFont="1" applyFill="1"/>
    <xf numFmtId="0" fontId="7" fillId="10" borderId="0" xfId="0" applyFont="1" applyFill="1"/>
    <xf numFmtId="0" fontId="34" fillId="4" borderId="0" xfId="0" applyFont="1" applyFill="1"/>
    <xf numFmtId="0" fontId="7" fillId="7" borderId="0" xfId="0" applyFont="1" applyFill="1" applyBorder="1"/>
    <xf numFmtId="0" fontId="35" fillId="7" borderId="0" xfId="0" applyFont="1" applyFill="1"/>
    <xf numFmtId="14" fontId="37" fillId="7" borderId="0" xfId="0" applyNumberFormat="1" applyFont="1" applyFill="1" applyBorder="1" applyAlignment="1"/>
    <xf numFmtId="0" fontId="37" fillId="7" borderId="0" xfId="0" applyFont="1" applyFill="1"/>
    <xf numFmtId="0" fontId="42" fillId="7" borderId="0" xfId="0" applyFont="1" applyFill="1"/>
    <xf numFmtId="0" fontId="37" fillId="7" borderId="0" xfId="0" applyFont="1" applyFill="1" applyBorder="1" applyAlignment="1">
      <alignment horizontal="left" wrapText="1"/>
    </xf>
    <xf numFmtId="0" fontId="37" fillId="7" borderId="0" xfId="0" applyFont="1" applyFill="1" applyBorder="1" applyAlignment="1">
      <alignment horizontal="left" vertical="top" wrapText="1"/>
    </xf>
    <xf numFmtId="0" fontId="37" fillId="7" borderId="0" xfId="0" applyFont="1" applyFill="1" applyAlignment="1">
      <alignment horizontal="center" vertical="top"/>
    </xf>
    <xf numFmtId="0" fontId="44" fillId="4" borderId="0" xfId="0" applyFont="1" applyFill="1"/>
    <xf numFmtId="0" fontId="38" fillId="4" borderId="19" xfId="0" applyFont="1" applyFill="1" applyBorder="1" applyAlignment="1">
      <alignment horizontal="center"/>
    </xf>
    <xf numFmtId="10" fontId="38" fillId="7" borderId="18" xfId="3" applyNumberFormat="1" applyFont="1" applyFill="1" applyBorder="1" applyAlignment="1">
      <alignment horizontal="center"/>
    </xf>
    <xf numFmtId="166" fontId="37" fillId="8" borderId="20" xfId="1" applyNumberFormat="1" applyFont="1" applyFill="1" applyBorder="1"/>
    <xf numFmtId="0" fontId="37" fillId="7" borderId="0" xfId="0" applyFont="1" applyFill="1" applyBorder="1"/>
    <xf numFmtId="0" fontId="38" fillId="7" borderId="0" xfId="0" applyFont="1" applyFill="1"/>
    <xf numFmtId="0" fontId="33" fillId="7" borderId="0" xfId="0" applyFont="1" applyFill="1" applyAlignment="1">
      <alignment vertical="top"/>
    </xf>
    <xf numFmtId="0" fontId="33" fillId="10" borderId="0" xfId="0" applyFont="1" applyFill="1" applyAlignment="1">
      <alignment vertical="top"/>
    </xf>
    <xf numFmtId="0" fontId="38" fillId="7" borderId="0" xfId="0" applyFont="1" applyFill="1" applyAlignment="1">
      <alignment vertical="top"/>
    </xf>
    <xf numFmtId="0" fontId="37" fillId="10" borderId="0" xfId="0" applyFont="1" applyFill="1"/>
    <xf numFmtId="166" fontId="37" fillId="7" borderId="0" xfId="1" applyNumberFormat="1" applyFont="1" applyFill="1" applyBorder="1" applyAlignment="1">
      <alignment horizontal="center" vertical="center"/>
    </xf>
    <xf numFmtId="0" fontId="34" fillId="11" borderId="0" xfId="0" applyFont="1" applyFill="1"/>
    <xf numFmtId="0" fontId="44" fillId="11" borderId="0" xfId="0" applyFont="1" applyFill="1"/>
    <xf numFmtId="0" fontId="48" fillId="11" borderId="0" xfId="0" applyFont="1" applyFill="1"/>
    <xf numFmtId="166" fontId="37" fillId="7" borderId="0" xfId="1" applyNumberFormat="1" applyFont="1" applyFill="1" applyBorder="1" applyAlignment="1">
      <alignment horizontal="left" vertical="center" wrapText="1"/>
    </xf>
    <xf numFmtId="0" fontId="31" fillId="7" borderId="0" xfId="0" applyFont="1" applyFill="1" applyBorder="1"/>
    <xf numFmtId="166" fontId="37" fillId="12" borderId="17" xfId="1" applyNumberFormat="1" applyFont="1" applyFill="1" applyBorder="1"/>
    <xf numFmtId="0" fontId="38" fillId="4" borderId="17" xfId="0" applyFont="1" applyFill="1" applyBorder="1" applyAlignment="1">
      <alignment horizontal="center"/>
    </xf>
    <xf numFmtId="0" fontId="30" fillId="2" borderId="0" xfId="0" applyFont="1" applyFill="1" applyBorder="1" applyAlignment="1"/>
    <xf numFmtId="0" fontId="30" fillId="2" borderId="5" xfId="0" applyFont="1" applyFill="1" applyBorder="1" applyAlignment="1"/>
    <xf numFmtId="0" fontId="38" fillId="9" borderId="16" xfId="0" applyFont="1" applyFill="1" applyBorder="1" applyAlignment="1"/>
    <xf numFmtId="14" fontId="37" fillId="9" borderId="16" xfId="0" applyNumberFormat="1" applyFont="1" applyFill="1" applyBorder="1" applyAlignment="1"/>
    <xf numFmtId="0" fontId="50" fillId="0" borderId="0" xfId="5" applyProtection="1"/>
    <xf numFmtId="0" fontId="50" fillId="0" borderId="0" xfId="5"/>
    <xf numFmtId="0" fontId="51" fillId="0" borderId="0" xfId="5" applyFont="1" applyAlignment="1">
      <alignment vertical="center"/>
    </xf>
    <xf numFmtId="0" fontId="52" fillId="0" borderId="0" xfId="5" applyFont="1"/>
    <xf numFmtId="0" fontId="51" fillId="0" borderId="0" xfId="5" applyFont="1" applyFill="1" applyAlignment="1" applyProtection="1">
      <alignment horizontal="center" vertical="center"/>
    </xf>
    <xf numFmtId="0" fontId="50" fillId="0" borderId="0" xfId="5" applyFill="1"/>
    <xf numFmtId="0" fontId="51" fillId="0" borderId="0" xfId="5" applyFont="1" applyFill="1" applyAlignment="1">
      <alignment vertical="center"/>
    </xf>
    <xf numFmtId="0" fontId="53" fillId="0" borderId="0" xfId="5" applyFont="1" applyFill="1" applyAlignment="1" applyProtection="1">
      <alignment vertical="center"/>
    </xf>
    <xf numFmtId="0" fontId="55" fillId="0" borderId="0" xfId="5" applyFont="1" applyProtection="1"/>
    <xf numFmtId="14" fontId="54" fillId="0" borderId="0" xfId="5" applyNumberFormat="1" applyFont="1" applyAlignment="1" applyProtection="1">
      <alignment horizontal="left"/>
    </xf>
    <xf numFmtId="0" fontId="54" fillId="0" borderId="0" xfId="5" applyFont="1"/>
    <xf numFmtId="0" fontId="54" fillId="0" borderId="0" xfId="5" applyFont="1" applyAlignment="1"/>
    <xf numFmtId="0" fontId="58" fillId="0" borderId="0" xfId="5" applyFont="1" applyFill="1" applyBorder="1" applyAlignment="1"/>
    <xf numFmtId="0" fontId="52" fillId="14" borderId="6" xfId="5" applyFont="1" applyFill="1" applyBorder="1" applyAlignment="1">
      <alignment horizontal="center" vertical="center" wrapText="1"/>
    </xf>
    <xf numFmtId="0" fontId="56" fillId="0" borderId="0" xfId="5" applyFont="1" applyAlignment="1">
      <alignment vertical="center"/>
    </xf>
    <xf numFmtId="14" fontId="56" fillId="0" borderId="4" xfId="7" applyNumberFormat="1" applyFont="1" applyBorder="1" applyAlignment="1" applyProtection="1">
      <alignment horizontal="center" vertical="center"/>
      <protection locked="0"/>
    </xf>
    <xf numFmtId="0" fontId="50" fillId="0" borderId="0" xfId="5" applyAlignment="1">
      <alignment vertical="center"/>
    </xf>
    <xf numFmtId="1" fontId="56" fillId="3" borderId="2" xfId="7" applyNumberFormat="1" applyFont="1" applyFill="1" applyBorder="1" applyAlignment="1" applyProtection="1">
      <alignment horizontal="center" vertical="center"/>
      <protection locked="0"/>
    </xf>
    <xf numFmtId="169" fontId="56" fillId="3" borderId="2" xfId="7" applyNumberFormat="1" applyFont="1" applyFill="1" applyBorder="1" applyAlignment="1" applyProtection="1">
      <alignment horizontal="center" vertical="center"/>
      <protection locked="0"/>
    </xf>
    <xf numFmtId="14" fontId="56" fillId="0" borderId="3" xfId="5" applyNumberFormat="1" applyFont="1" applyBorder="1" applyAlignment="1" applyProtection="1">
      <alignment horizontal="center" vertical="center"/>
      <protection locked="0"/>
    </xf>
    <xf numFmtId="1" fontId="56" fillId="15" borderId="3" xfId="7" applyNumberFormat="1" applyFont="1" applyFill="1" applyBorder="1" applyAlignment="1" applyProtection="1">
      <alignment horizontal="center" vertical="center"/>
      <protection locked="0"/>
    </xf>
    <xf numFmtId="169" fontId="56" fillId="15" borderId="3" xfId="7" applyNumberFormat="1" applyFont="1" applyFill="1" applyBorder="1" applyAlignment="1" applyProtection="1">
      <alignment horizontal="center" vertical="center"/>
      <protection locked="0"/>
    </xf>
    <xf numFmtId="14" fontId="56" fillId="0" borderId="15" xfId="5" applyNumberFormat="1" applyFont="1" applyBorder="1" applyAlignment="1" applyProtection="1">
      <alignment horizontal="center" vertical="center"/>
      <protection locked="0"/>
    </xf>
    <xf numFmtId="1" fontId="56" fillId="15" borderId="3" xfId="5" applyNumberFormat="1" applyFont="1" applyFill="1" applyBorder="1" applyAlignment="1" applyProtection="1">
      <alignment horizontal="center" vertical="center"/>
      <protection locked="0"/>
    </xf>
    <xf numFmtId="1" fontId="56" fillId="13" borderId="3" xfId="5" applyNumberFormat="1" applyFont="1" applyFill="1" applyBorder="1" applyAlignment="1" applyProtection="1">
      <alignment horizontal="center" vertical="center"/>
      <protection locked="0"/>
    </xf>
    <xf numFmtId="169" fontId="56" fillId="13" borderId="3" xfId="5" applyNumberFormat="1" applyFont="1" applyFill="1" applyBorder="1" applyAlignment="1" applyProtection="1">
      <alignment horizontal="center" vertical="center"/>
      <protection locked="0"/>
    </xf>
    <xf numFmtId="14" fontId="56" fillId="0" borderId="35" xfId="5" applyNumberFormat="1" applyFont="1" applyBorder="1" applyAlignment="1" applyProtection="1">
      <alignment horizontal="center" vertical="center"/>
      <protection locked="0"/>
    </xf>
    <xf numFmtId="1" fontId="56" fillId="13" borderId="35" xfId="5" applyNumberFormat="1" applyFont="1" applyFill="1" applyBorder="1" applyAlignment="1" applyProtection="1">
      <alignment horizontal="center" vertical="center"/>
      <protection locked="0"/>
    </xf>
    <xf numFmtId="169" fontId="56" fillId="13" borderId="35" xfId="5" applyNumberFormat="1" applyFont="1" applyFill="1" applyBorder="1" applyAlignment="1" applyProtection="1">
      <alignment horizontal="center" vertical="center"/>
      <protection locked="0"/>
    </xf>
    <xf numFmtId="0" fontId="50" fillId="7" borderId="0" xfId="5" applyFill="1"/>
    <xf numFmtId="0" fontId="50" fillId="0" borderId="0" xfId="5" applyAlignment="1"/>
    <xf numFmtId="0" fontId="50" fillId="0" borderId="8" xfId="5" applyBorder="1" applyAlignment="1">
      <alignment vertical="center"/>
    </xf>
    <xf numFmtId="170" fontId="59" fillId="0" borderId="8" xfId="5" applyNumberFormat="1" applyFont="1" applyBorder="1" applyAlignment="1">
      <alignment horizontal="right" vertical="center"/>
    </xf>
    <xf numFmtId="0" fontId="50" fillId="7" borderId="0" xfId="5" applyFill="1" applyBorder="1"/>
    <xf numFmtId="0" fontId="38" fillId="4" borderId="24" xfId="0" applyFont="1" applyFill="1" applyBorder="1" applyAlignment="1">
      <alignment horizontal="center" vertical="center" wrapText="1"/>
    </xf>
    <xf numFmtId="0" fontId="53" fillId="0" borderId="0" xfId="5" applyFont="1" applyAlignment="1" applyProtection="1">
      <protection locked="0"/>
    </xf>
    <xf numFmtId="0" fontId="56" fillId="0" borderId="0" xfId="5" applyFont="1" applyAlignment="1" applyProtection="1">
      <alignment wrapText="1"/>
      <protection locked="0"/>
    </xf>
    <xf numFmtId="168" fontId="56" fillId="0" borderId="0" xfId="5" applyNumberFormat="1" applyFont="1" applyAlignment="1" applyProtection="1">
      <alignment wrapText="1"/>
      <protection locked="0"/>
    </xf>
    <xf numFmtId="168" fontId="56" fillId="0" borderId="0" xfId="5" applyNumberFormat="1" applyFont="1" applyAlignment="1" applyProtection="1">
      <protection locked="0"/>
    </xf>
    <xf numFmtId="0" fontId="38" fillId="4" borderId="16" xfId="0" applyFont="1" applyFill="1" applyBorder="1" applyAlignment="1">
      <alignment horizontal="center" vertical="center" wrapText="1"/>
    </xf>
    <xf numFmtId="0" fontId="37" fillId="7" borderId="17" xfId="0" applyFont="1" applyFill="1" applyBorder="1" applyAlignment="1">
      <alignment horizontal="left"/>
    </xf>
    <xf numFmtId="164" fontId="37" fillId="7" borderId="17" xfId="2" applyNumberFormat="1" applyFont="1" applyFill="1" applyBorder="1" applyAlignment="1">
      <alignment vertical="center"/>
    </xf>
    <xf numFmtId="0" fontId="30" fillId="10" borderId="0" xfId="0" applyFont="1" applyFill="1" applyAlignment="1">
      <alignment horizontal="left" vertical="center"/>
    </xf>
    <xf numFmtId="0" fontId="53" fillId="0" borderId="0" xfId="5" applyFont="1" applyAlignment="1" applyProtection="1">
      <alignment horizontal="left" vertical="center"/>
    </xf>
    <xf numFmtId="0" fontId="54" fillId="0" borderId="0" xfId="5" applyFont="1" applyAlignment="1" applyProtection="1">
      <alignment horizontal="left" vertical="center"/>
    </xf>
    <xf numFmtId="168" fontId="56" fillId="0" borderId="0" xfId="5" applyNumberFormat="1" applyFont="1" applyAlignment="1" applyProtection="1">
      <alignment horizontal="left" vertical="center"/>
    </xf>
    <xf numFmtId="168" fontId="56" fillId="0" borderId="0" xfId="5" applyNumberFormat="1" applyFont="1" applyAlignment="1" applyProtection="1">
      <alignment horizontal="left" vertical="center" wrapText="1"/>
    </xf>
    <xf numFmtId="0" fontId="37" fillId="9" borderId="36" xfId="0" applyFont="1" applyFill="1" applyBorder="1" applyAlignment="1">
      <alignment horizontal="center" vertical="center"/>
    </xf>
    <xf numFmtId="0" fontId="7" fillId="9" borderId="0" xfId="0" applyFont="1" applyFill="1"/>
    <xf numFmtId="166" fontId="38" fillId="4" borderId="16" xfId="1" applyNumberFormat="1" applyFont="1" applyFill="1" applyBorder="1" applyAlignment="1">
      <alignment horizontal="left"/>
    </xf>
    <xf numFmtId="166" fontId="38" fillId="4" borderId="24" xfId="1" applyNumberFormat="1" applyFont="1" applyFill="1" applyBorder="1" applyAlignment="1">
      <alignment horizontal="left"/>
    </xf>
    <xf numFmtId="0" fontId="38" fillId="4" borderId="32" xfId="0" applyFont="1" applyFill="1" applyBorder="1" applyAlignment="1">
      <alignment horizontal="center"/>
    </xf>
    <xf numFmtId="9" fontId="38" fillId="4" borderId="16" xfId="1" applyNumberFormat="1" applyFont="1" applyFill="1" applyBorder="1" applyAlignment="1"/>
    <xf numFmtId="164" fontId="40" fillId="12" borderId="17" xfId="2" applyNumberFormat="1" applyFont="1" applyFill="1" applyBorder="1" applyAlignment="1">
      <alignment vertical="center" wrapText="1"/>
    </xf>
    <xf numFmtId="164" fontId="38" fillId="4" borderId="16" xfId="2" applyNumberFormat="1" applyFont="1" applyFill="1" applyBorder="1" applyAlignment="1"/>
    <xf numFmtId="0" fontId="38" fillId="4" borderId="30" xfId="0" applyFont="1" applyFill="1" applyBorder="1" applyAlignment="1"/>
    <xf numFmtId="0" fontId="38" fillId="4" borderId="31" xfId="0" applyFont="1" applyFill="1" applyBorder="1" applyAlignment="1"/>
    <xf numFmtId="0" fontId="40" fillId="12" borderId="47" xfId="0" applyFont="1" applyFill="1" applyBorder="1" applyAlignment="1">
      <alignment vertical="center" wrapText="1"/>
    </xf>
    <xf numFmtId="0" fontId="37" fillId="12" borderId="47" xfId="0" applyFont="1" applyFill="1" applyBorder="1" applyAlignment="1">
      <alignment vertical="center" wrapText="1"/>
    </xf>
    <xf numFmtId="0" fontId="32" fillId="7" borderId="0" xfId="0" applyFont="1" applyFill="1"/>
    <xf numFmtId="0" fontId="37" fillId="9" borderId="0" xfId="0" applyFont="1" applyFill="1" applyBorder="1" applyAlignment="1">
      <alignment horizontal="center" vertical="center"/>
    </xf>
    <xf numFmtId="0" fontId="42" fillId="9" borderId="0" xfId="0" applyFont="1" applyFill="1" applyAlignment="1">
      <alignment vertical="center"/>
    </xf>
    <xf numFmtId="0" fontId="31" fillId="9" borderId="0" xfId="0" applyFont="1" applyFill="1"/>
    <xf numFmtId="166" fontId="38" fillId="4" borderId="48" xfId="1" applyNumberFormat="1" applyFont="1" applyFill="1" applyBorder="1" applyAlignment="1"/>
    <xf numFmtId="166" fontId="38" fillId="4" borderId="49" xfId="1" applyNumberFormat="1" applyFont="1" applyFill="1" applyBorder="1" applyAlignment="1">
      <alignment horizontal="center"/>
    </xf>
    <xf numFmtId="0" fontId="5" fillId="7" borderId="0" xfId="0" applyFont="1" applyFill="1"/>
    <xf numFmtId="164" fontId="32" fillId="7" borderId="0" xfId="0" applyNumberFormat="1" applyFont="1" applyFill="1"/>
    <xf numFmtId="166" fontId="38" fillId="4" borderId="16" xfId="1" applyNumberFormat="1" applyFont="1" applyFill="1" applyBorder="1" applyAlignment="1">
      <alignment horizontal="left"/>
    </xf>
    <xf numFmtId="0" fontId="38" fillId="4" borderId="17" xfId="0" applyFont="1" applyFill="1" applyBorder="1" applyAlignment="1">
      <alignment horizontal="center"/>
    </xf>
    <xf numFmtId="0" fontId="37" fillId="0" borderId="17" xfId="0" applyFont="1" applyBorder="1" applyAlignment="1">
      <alignment horizontal="left"/>
    </xf>
    <xf numFmtId="0" fontId="38" fillId="4" borderId="32" xfId="0" applyFont="1" applyFill="1" applyBorder="1" applyAlignment="1">
      <alignment horizontal="center"/>
    </xf>
    <xf numFmtId="0" fontId="38" fillId="4" borderId="17" xfId="0" applyFont="1" applyFill="1" applyBorder="1" applyAlignment="1">
      <alignment horizontal="center"/>
    </xf>
    <xf numFmtId="0" fontId="3" fillId="0" borderId="0" xfId="0" applyFont="1"/>
    <xf numFmtId="0" fontId="38" fillId="4" borderId="32" xfId="0" applyFont="1" applyFill="1" applyBorder="1" applyAlignment="1"/>
    <xf numFmtId="0" fontId="66" fillId="7" borderId="0" xfId="0" applyFont="1" applyFill="1" applyAlignment="1">
      <alignment horizontal="center" vertical="center"/>
    </xf>
    <xf numFmtId="0" fontId="0" fillId="7" borderId="0" xfId="0" applyFill="1"/>
    <xf numFmtId="0" fontId="67" fillId="7" borderId="0" xfId="0" applyFont="1" applyFill="1" applyAlignment="1">
      <alignment vertical="center"/>
    </xf>
    <xf numFmtId="0" fontId="68" fillId="7" borderId="0" xfId="0" applyFont="1" applyFill="1" applyAlignment="1">
      <alignment vertical="center"/>
    </xf>
    <xf numFmtId="0" fontId="69" fillId="7" borderId="0" xfId="0" applyFont="1" applyFill="1" applyAlignment="1">
      <alignment vertical="center"/>
    </xf>
    <xf numFmtId="0" fontId="69" fillId="7" borderId="0" xfId="0" applyFont="1" applyFill="1" applyAlignment="1">
      <alignment horizontal="justify"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68" fillId="7" borderId="0" xfId="0" applyFont="1" applyFill="1" applyAlignment="1">
      <alignment horizontal="justify" vertical="center"/>
    </xf>
    <xf numFmtId="0" fontId="72"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6" fillId="7" borderId="0" xfId="0" applyFont="1" applyFill="1" applyAlignment="1">
      <alignment horizontal="justify" vertical="center"/>
    </xf>
    <xf numFmtId="0" fontId="65" fillId="7" borderId="0" xfId="0" applyFont="1" applyFill="1" applyAlignment="1">
      <alignment horizontal="justify" vertical="center"/>
    </xf>
    <xf numFmtId="0" fontId="75" fillId="7" borderId="0" xfId="0" applyFont="1" applyFill="1" applyAlignment="1">
      <alignment horizontal="justify" vertical="center"/>
    </xf>
    <xf numFmtId="0" fontId="2" fillId="0" borderId="0" xfId="0" applyFont="1"/>
    <xf numFmtId="0" fontId="74" fillId="0" borderId="0" xfId="0" applyFont="1" applyAlignment="1">
      <alignment horizontal="justify" vertical="center"/>
    </xf>
    <xf numFmtId="0" fontId="77" fillId="7" borderId="0" xfId="0" applyFont="1" applyFill="1" applyAlignment="1">
      <alignment horizontal="justify" vertical="center"/>
    </xf>
    <xf numFmtId="0" fontId="78" fillId="7" borderId="0" xfId="0" applyFont="1" applyFill="1" applyAlignment="1">
      <alignment horizontal="justify" vertical="center"/>
    </xf>
    <xf numFmtId="0" fontId="38" fillId="4" borderId="17" xfId="0" applyFont="1" applyFill="1" applyBorder="1" applyAlignment="1"/>
    <xf numFmtId="0" fontId="80" fillId="7" borderId="0" xfId="0" applyFont="1" applyFill="1" applyAlignment="1">
      <alignment horizontal="center" vertical="center"/>
    </xf>
    <xf numFmtId="0" fontId="81" fillId="7" borderId="0" xfId="0" applyFont="1" applyFill="1" applyAlignment="1">
      <alignment horizontal="justify" vertical="center"/>
    </xf>
    <xf numFmtId="0" fontId="82" fillId="7" borderId="0" xfId="0" applyFont="1" applyFill="1" applyAlignment="1">
      <alignment horizontal="justify" vertical="center"/>
    </xf>
    <xf numFmtId="0" fontId="40" fillId="12" borderId="47" xfId="0" applyFont="1" applyFill="1" applyBorder="1" applyAlignment="1" applyProtection="1">
      <alignment vertical="center" wrapText="1"/>
      <protection locked="0"/>
    </xf>
    <xf numFmtId="0" fontId="37" fillId="12" borderId="47" xfId="0" applyFont="1" applyFill="1" applyBorder="1" applyAlignment="1" applyProtection="1">
      <alignment vertical="center" wrapText="1"/>
      <protection locked="0"/>
    </xf>
    <xf numFmtId="166" fontId="38" fillId="4" borderId="16" xfId="1" applyNumberFormat="1" applyFont="1" applyFill="1" applyBorder="1" applyAlignment="1">
      <alignment horizontal="left"/>
    </xf>
    <xf numFmtId="166" fontId="38" fillId="4" borderId="24" xfId="1" applyNumberFormat="1" applyFont="1" applyFill="1" applyBorder="1" applyAlignment="1">
      <alignment horizontal="left"/>
    </xf>
    <xf numFmtId="0" fontId="34" fillId="7" borderId="0" xfId="0" applyFont="1" applyFill="1"/>
    <xf numFmtId="0" fontId="44" fillId="7" borderId="0" xfId="0" applyFont="1" applyFill="1"/>
    <xf numFmtId="44" fontId="40" fillId="12" borderId="16" xfId="2" applyNumberFormat="1" applyFont="1" applyFill="1" applyBorder="1" applyAlignment="1" applyProtection="1">
      <alignment vertical="center" wrapText="1"/>
      <protection locked="0"/>
    </xf>
    <xf numFmtId="0" fontId="37" fillId="7" borderId="47" xfId="0" applyFont="1" applyFill="1" applyBorder="1" applyAlignment="1" applyProtection="1">
      <alignment vertical="center" wrapText="1"/>
      <protection locked="0"/>
    </xf>
    <xf numFmtId="0" fontId="83" fillId="4" borderId="0" xfId="4" applyFont="1" applyFill="1" applyAlignment="1">
      <alignment horizontal="justify" vertical="center"/>
    </xf>
    <xf numFmtId="44" fontId="40" fillId="12" borderId="17" xfId="2" applyFont="1" applyFill="1" applyBorder="1" applyAlignment="1" applyProtection="1">
      <alignment vertical="center" wrapText="1"/>
      <protection locked="0"/>
    </xf>
    <xf numFmtId="44" fontId="38" fillId="4" borderId="16" xfId="2" applyFont="1" applyFill="1" applyBorder="1" applyAlignment="1"/>
    <xf numFmtId="0" fontId="37" fillId="0" borderId="17" xfId="0" applyFont="1" applyBorder="1" applyAlignment="1">
      <alignment horizontal="left"/>
    </xf>
    <xf numFmtId="166" fontId="37" fillId="12" borderId="30" xfId="1" applyNumberFormat="1" applyFont="1" applyFill="1" applyBorder="1" applyAlignment="1">
      <alignment horizontal="left"/>
    </xf>
    <xf numFmtId="166" fontId="37" fillId="12" borderId="32" xfId="1" applyNumberFormat="1" applyFont="1" applyFill="1" applyBorder="1" applyAlignment="1">
      <alignment horizontal="left"/>
    </xf>
    <xf numFmtId="0" fontId="38" fillId="4" borderId="16" xfId="0" applyFont="1" applyFill="1" applyBorder="1" applyAlignment="1">
      <alignment horizontal="left"/>
    </xf>
    <xf numFmtId="0" fontId="38" fillId="4" borderId="17" xfId="0" applyFont="1" applyFill="1" applyBorder="1" applyAlignment="1">
      <alignment horizontal="center"/>
    </xf>
    <xf numFmtId="0" fontId="38" fillId="4" borderId="17" xfId="0" applyFont="1" applyFill="1" applyBorder="1" applyAlignment="1">
      <alignment horizontal="left"/>
    </xf>
    <xf numFmtId="0" fontId="86" fillId="16" borderId="0" xfId="0" applyFont="1" applyFill="1" applyBorder="1" applyAlignment="1">
      <alignment vertical="center"/>
    </xf>
    <xf numFmtId="0" fontId="86" fillId="16" borderId="0" xfId="10" applyFont="1" applyFill="1" applyBorder="1" applyAlignment="1">
      <alignment horizontal="center" wrapText="1"/>
    </xf>
    <xf numFmtId="0" fontId="87" fillId="16" borderId="0" xfId="10" applyFont="1" applyFill="1" applyBorder="1" applyAlignment="1">
      <alignment horizontal="center" wrapText="1"/>
    </xf>
    <xf numFmtId="0" fontId="88" fillId="17" borderId="0" xfId="0" applyFont="1" applyFill="1" applyBorder="1" applyAlignment="1">
      <alignment vertical="center"/>
    </xf>
    <xf numFmtId="0" fontId="88" fillId="17" borderId="0" xfId="10" applyFont="1" applyFill="1" applyBorder="1" applyAlignment="1">
      <alignment horizontal="center" wrapText="1"/>
    </xf>
    <xf numFmtId="164" fontId="89" fillId="4" borderId="0" xfId="2" applyNumberFormat="1" applyFont="1" applyFill="1" applyBorder="1" applyAlignment="1"/>
    <xf numFmtId="0" fontId="89" fillId="4" borderId="0" xfId="0" applyFont="1" applyFill="1" applyBorder="1" applyAlignment="1">
      <alignment vertical="top"/>
    </xf>
    <xf numFmtId="169" fontId="89" fillId="4" borderId="0" xfId="0" applyNumberFormat="1" applyFont="1" applyFill="1" applyBorder="1" applyAlignment="1">
      <alignment vertical="top"/>
    </xf>
    <xf numFmtId="0" fontId="88" fillId="0" borderId="0" xfId="0" applyFont="1" applyFill="1" applyBorder="1" applyAlignment="1">
      <alignment vertical="center"/>
    </xf>
    <xf numFmtId="0" fontId="89" fillId="0" borderId="0" xfId="0" applyFont="1" applyBorder="1" applyAlignment="1">
      <alignment horizontal="left" indent="1"/>
    </xf>
    <xf numFmtId="0" fontId="88" fillId="0" borderId="0" xfId="0" applyFont="1" applyBorder="1" applyAlignment="1">
      <alignment horizontal="left"/>
    </xf>
    <xf numFmtId="164" fontId="37" fillId="12" borderId="17" xfId="2" applyNumberFormat="1" applyFont="1" applyFill="1" applyBorder="1" applyProtection="1">
      <protection locked="0"/>
    </xf>
    <xf numFmtId="164" fontId="37" fillId="12" borderId="17" xfId="2" applyNumberFormat="1" applyFont="1" applyFill="1" applyBorder="1" applyAlignment="1" applyProtection="1">
      <alignment vertical="center"/>
      <protection locked="0"/>
    </xf>
    <xf numFmtId="164" fontId="38" fillId="8" borderId="16" xfId="2" applyNumberFormat="1" applyFont="1" applyFill="1" applyBorder="1"/>
    <xf numFmtId="164" fontId="38" fillId="0" borderId="17" xfId="2" applyNumberFormat="1" applyFont="1" applyFill="1" applyBorder="1" applyAlignment="1">
      <alignment horizontal="center"/>
    </xf>
    <xf numFmtId="166" fontId="0" fillId="0" borderId="0" xfId="0" applyNumberFormat="1"/>
    <xf numFmtId="43" fontId="0" fillId="0" borderId="0" xfId="0" applyNumberFormat="1"/>
    <xf numFmtId="0" fontId="89" fillId="0" borderId="0" xfId="0" applyFont="1" applyFill="1" applyBorder="1" applyAlignment="1">
      <alignment horizontal="right"/>
    </xf>
    <xf numFmtId="166" fontId="90" fillId="18" borderId="0" xfId="1" applyNumberFormat="1" applyFont="1" applyFill="1"/>
    <xf numFmtId="0" fontId="37" fillId="0" borderId="17" xfId="0" applyFont="1" applyBorder="1" applyAlignment="1">
      <alignment horizontal="left"/>
    </xf>
    <xf numFmtId="0" fontId="38" fillId="4" borderId="16" xfId="0" applyFont="1" applyFill="1" applyBorder="1" applyAlignment="1">
      <alignment horizontal="left"/>
    </xf>
    <xf numFmtId="0" fontId="38" fillId="4" borderId="17" xfId="0" applyFont="1" applyFill="1" applyBorder="1" applyAlignment="1">
      <alignment horizontal="center"/>
    </xf>
    <xf numFmtId="0" fontId="86" fillId="16" borderId="35" xfId="0" applyFont="1" applyFill="1" applyBorder="1" applyAlignment="1" applyProtection="1">
      <alignment vertical="center"/>
    </xf>
    <xf numFmtId="0" fontId="87" fillId="16" borderId="12" xfId="0" applyFont="1" applyFill="1" applyBorder="1" applyAlignment="1" applyProtection="1">
      <alignment vertical="center"/>
    </xf>
    <xf numFmtId="0" fontId="87" fillId="16" borderId="35" xfId="0" applyFont="1" applyFill="1" applyBorder="1" applyAlignment="1" applyProtection="1">
      <alignment horizontal="center" vertical="center" wrapText="1"/>
    </xf>
    <xf numFmtId="0" fontId="87" fillId="16" borderId="2" xfId="0" applyNumberFormat="1" applyFont="1" applyFill="1" applyBorder="1" applyAlignment="1" applyProtection="1">
      <alignment horizontal="center" vertical="center" wrapText="1"/>
    </xf>
    <xf numFmtId="39" fontId="89" fillId="17" borderId="6" xfId="0" applyNumberFormat="1" applyFont="1" applyFill="1" applyBorder="1" applyAlignment="1" applyProtection="1">
      <alignment horizontal="left" vertical="center"/>
    </xf>
    <xf numFmtId="39" fontId="89" fillId="17" borderId="7" xfId="0" applyNumberFormat="1" applyFont="1" applyFill="1" applyBorder="1" applyAlignment="1" applyProtection="1">
      <alignment horizontal="left" vertical="center"/>
    </xf>
    <xf numFmtId="166" fontId="89" fillId="17" borderId="2" xfId="1" applyNumberFormat="1" applyFont="1" applyFill="1" applyBorder="1" applyAlignment="1" applyProtection="1">
      <alignment horizontal="right" vertical="center"/>
    </xf>
    <xf numFmtId="166" fontId="89" fillId="0" borderId="2" xfId="1" applyNumberFormat="1" applyFont="1" applyFill="1" applyBorder="1" applyAlignment="1" applyProtection="1">
      <alignment horizontal="right" vertical="center"/>
      <protection locked="0"/>
    </xf>
    <xf numFmtId="166" fontId="89" fillId="0" borderId="2" xfId="1" applyNumberFormat="1" applyFont="1" applyFill="1" applyBorder="1" applyAlignment="1" applyProtection="1">
      <alignment vertical="center"/>
      <protection locked="0"/>
    </xf>
    <xf numFmtId="0" fontId="89" fillId="17" borderId="6" xfId="0" applyFont="1" applyFill="1" applyBorder="1" applyAlignment="1" applyProtection="1">
      <alignment vertical="center"/>
    </xf>
    <xf numFmtId="0" fontId="89" fillId="17" borderId="7" xfId="0" applyFont="1" applyFill="1" applyBorder="1" applyAlignment="1" applyProtection="1">
      <alignment vertical="center"/>
    </xf>
    <xf numFmtId="166" fontId="89" fillId="19" borderId="2" xfId="1" applyNumberFormat="1" applyFont="1" applyFill="1" applyBorder="1" applyAlignment="1" applyProtection="1">
      <alignment horizontal="right" vertical="center"/>
    </xf>
    <xf numFmtId="39" fontId="88" fillId="17" borderId="6" xfId="0" applyNumberFormat="1" applyFont="1" applyFill="1" applyBorder="1" applyAlignment="1" applyProtection="1">
      <alignment horizontal="left" vertical="center"/>
    </xf>
    <xf numFmtId="39" fontId="88" fillId="17" borderId="7" xfId="0" applyNumberFormat="1" applyFont="1" applyFill="1" applyBorder="1" applyAlignment="1" applyProtection="1">
      <alignment horizontal="left" vertical="center"/>
    </xf>
    <xf numFmtId="166" fontId="89" fillId="17" borderId="4" xfId="1" applyNumberFormat="1" applyFont="1" applyFill="1" applyBorder="1" applyAlignment="1" applyProtection="1">
      <alignment horizontal="right" vertical="center"/>
    </xf>
    <xf numFmtId="166" fontId="88" fillId="17" borderId="2" xfId="1" applyNumberFormat="1" applyFont="1" applyFill="1" applyBorder="1" applyAlignment="1" applyProtection="1">
      <alignment horizontal="right" vertical="center"/>
    </xf>
    <xf numFmtId="0" fontId="91" fillId="0" borderId="6" xfId="0" applyFont="1" applyFill="1" applyBorder="1" applyAlignment="1" applyProtection="1">
      <alignment horizontal="left" vertical="center" indent="1"/>
    </xf>
    <xf numFmtId="0" fontId="91" fillId="0" borderId="9" xfId="0" applyFont="1" applyFill="1" applyBorder="1" applyAlignment="1" applyProtection="1">
      <alignment horizontal="center" vertical="center"/>
    </xf>
    <xf numFmtId="0" fontId="90" fillId="0" borderId="0" xfId="0" applyFont="1" applyAlignment="1">
      <alignment vertical="top"/>
    </xf>
    <xf numFmtId="39" fontId="88" fillId="17" borderId="5" xfId="0" applyNumberFormat="1" applyFont="1" applyFill="1" applyBorder="1" applyAlignment="1" applyProtection="1">
      <alignment horizontal="left" vertical="center"/>
    </xf>
    <xf numFmtId="39" fontId="88" fillId="17" borderId="0" xfId="0" applyNumberFormat="1" applyFont="1" applyFill="1" applyBorder="1" applyAlignment="1" applyProtection="1">
      <alignment horizontal="left" vertical="center"/>
    </xf>
    <xf numFmtId="0" fontId="89" fillId="17" borderId="0" xfId="0" applyFont="1" applyFill="1" applyBorder="1" applyAlignment="1" applyProtection="1">
      <alignment vertical="center"/>
    </xf>
    <xf numFmtId="174" fontId="89" fillId="17" borderId="2" xfId="11" applyNumberFormat="1" applyFont="1" applyFill="1" applyBorder="1" applyAlignment="1" applyProtection="1">
      <alignment horizontal="center" vertical="center"/>
      <protection locked="0"/>
    </xf>
    <xf numFmtId="0" fontId="89" fillId="17" borderId="9" xfId="0" applyFont="1" applyFill="1" applyBorder="1" applyAlignment="1" applyProtection="1">
      <alignment vertical="center"/>
    </xf>
    <xf numFmtId="174" fontId="89" fillId="19" borderId="2" xfId="0" applyNumberFormat="1" applyFont="1" applyFill="1" applyBorder="1" applyAlignment="1" applyProtection="1">
      <alignment horizontal="center" vertical="center"/>
    </xf>
    <xf numFmtId="0" fontId="88" fillId="17" borderId="2" xfId="0" applyFont="1" applyFill="1" applyBorder="1" applyAlignment="1" applyProtection="1">
      <alignment vertical="center"/>
    </xf>
    <xf numFmtId="0" fontId="89" fillId="17" borderId="2" xfId="0" applyFont="1" applyFill="1" applyBorder="1" applyAlignment="1" applyProtection="1">
      <alignment horizontal="center" vertical="center" wrapText="1"/>
    </xf>
    <xf numFmtId="0" fontId="89" fillId="19" borderId="2" xfId="0" applyFont="1" applyFill="1" applyBorder="1" applyAlignment="1" applyProtection="1">
      <alignment horizontal="center" vertical="center" wrapText="1"/>
    </xf>
    <xf numFmtId="39" fontId="89" fillId="17" borderId="6" xfId="0" applyNumberFormat="1" applyFont="1" applyFill="1" applyBorder="1" applyAlignment="1" applyProtection="1">
      <alignment horizontal="left"/>
    </xf>
    <xf numFmtId="39" fontId="89" fillId="17" borderId="7" xfId="0" applyNumberFormat="1" applyFont="1" applyFill="1" applyBorder="1" applyAlignment="1" applyProtection="1">
      <alignment horizontal="left"/>
    </xf>
    <xf numFmtId="166" fontId="89" fillId="17" borderId="2" xfId="1" applyNumberFormat="1" applyFont="1" applyFill="1" applyBorder="1" applyAlignment="1" applyProtection="1">
      <alignment vertical="center"/>
    </xf>
    <xf numFmtId="0" fontId="89" fillId="17" borderId="6" xfId="0" applyFont="1" applyFill="1" applyBorder="1" applyAlignment="1" applyProtection="1">
      <alignment horizontal="left"/>
    </xf>
    <xf numFmtId="0" fontId="89" fillId="17" borderId="7" xfId="0" applyFont="1" applyFill="1" applyBorder="1" applyAlignment="1" applyProtection="1">
      <alignment horizontal="left"/>
    </xf>
    <xf numFmtId="166" fontId="88" fillId="19" borderId="2" xfId="1" applyNumberFormat="1" applyFont="1" applyFill="1" applyBorder="1" applyAlignment="1" applyProtection="1">
      <alignment horizontal="right" vertical="center"/>
    </xf>
    <xf numFmtId="9" fontId="0" fillId="0" borderId="0" xfId="0" applyNumberFormat="1"/>
    <xf numFmtId="39" fontId="89" fillId="17" borderId="0" xfId="0" applyNumberFormat="1" applyFont="1" applyFill="1" applyBorder="1" applyAlignment="1" applyProtection="1">
      <alignment horizontal="left"/>
    </xf>
    <xf numFmtId="166" fontId="89" fillId="0" borderId="0" xfId="1" applyNumberFormat="1" applyFont="1" applyFill="1" applyBorder="1" applyAlignment="1" applyProtection="1">
      <alignment horizontal="right" vertical="center"/>
      <protection locked="0"/>
    </xf>
    <xf numFmtId="166" fontId="89" fillId="20" borderId="2" xfId="1" applyNumberFormat="1" applyFont="1" applyFill="1" applyBorder="1" applyAlignment="1" applyProtection="1">
      <alignment horizontal="right" vertical="center"/>
    </xf>
    <xf numFmtId="166" fontId="89" fillId="20" borderId="2" xfId="0" applyNumberFormat="1" applyFont="1" applyFill="1" applyBorder="1" applyAlignment="1" applyProtection="1">
      <alignment horizontal="center" vertical="center" wrapText="1"/>
    </xf>
    <xf numFmtId="0" fontId="89" fillId="19" borderId="4" xfId="0" applyFont="1" applyFill="1" applyBorder="1" applyAlignment="1" applyProtection="1">
      <alignment horizontal="center" vertical="center" wrapText="1"/>
    </xf>
    <xf numFmtId="166" fontId="89" fillId="19" borderId="35" xfId="1" applyNumberFormat="1" applyFont="1" applyFill="1" applyBorder="1" applyAlignment="1" applyProtection="1">
      <alignment horizontal="right" vertical="center"/>
    </xf>
    <xf numFmtId="0" fontId="88" fillId="0" borderId="6" xfId="0" applyFont="1" applyFill="1" applyBorder="1" applyAlignment="1">
      <alignment vertical="center"/>
    </xf>
    <xf numFmtId="0" fontId="89" fillId="4" borderId="9" xfId="0" applyFont="1" applyFill="1" applyBorder="1" applyAlignment="1">
      <alignment vertical="top"/>
    </xf>
    <xf numFmtId="164" fontId="38" fillId="4" borderId="16" xfId="2" applyNumberFormat="1" applyFont="1" applyFill="1" applyBorder="1"/>
    <xf numFmtId="166" fontId="90" fillId="0" borderId="0" xfId="1" applyNumberFormat="1" applyFont="1"/>
    <xf numFmtId="0" fontId="6" fillId="7" borderId="0" xfId="0" applyFont="1" applyFill="1"/>
    <xf numFmtId="0" fontId="5" fillId="7" borderId="0" xfId="0" applyFont="1" applyFill="1" applyAlignment="1">
      <alignment horizontal="center"/>
    </xf>
    <xf numFmtId="0" fontId="3" fillId="7" borderId="0" xfId="0" applyFont="1" applyFill="1"/>
    <xf numFmtId="0" fontId="4" fillId="7" borderId="0" xfId="0" applyFont="1" applyFill="1" applyAlignment="1">
      <alignment horizontal="center"/>
    </xf>
    <xf numFmtId="173" fontId="4" fillId="7" borderId="0" xfId="0" applyNumberFormat="1" applyFont="1" applyFill="1"/>
    <xf numFmtId="0" fontId="38" fillId="7" borderId="21" xfId="0" applyFont="1" applyFill="1" applyBorder="1" applyAlignment="1">
      <alignment vertical="center" wrapText="1"/>
    </xf>
    <xf numFmtId="0" fontId="38" fillId="7" borderId="0" xfId="0" applyFont="1" applyFill="1" applyBorder="1" applyAlignment="1">
      <alignment vertical="center" wrapText="1"/>
    </xf>
    <xf numFmtId="0" fontId="7" fillId="7" borderId="0" xfId="0" applyFont="1" applyFill="1" applyAlignment="1">
      <alignment horizontal="center"/>
    </xf>
    <xf numFmtId="0" fontId="4" fillId="7" borderId="0" xfId="0" applyFont="1" applyFill="1"/>
    <xf numFmtId="0" fontId="32" fillId="7" borderId="0" xfId="0" applyFont="1" applyFill="1" applyAlignment="1">
      <alignment horizontal="center" vertical="center"/>
    </xf>
    <xf numFmtId="0" fontId="32" fillId="7" borderId="0" xfId="0" applyFont="1" applyFill="1" applyAlignment="1">
      <alignment vertical="center"/>
    </xf>
    <xf numFmtId="0" fontId="3" fillId="7" borderId="2" xfId="0" applyFont="1" applyFill="1" applyBorder="1" applyAlignment="1">
      <alignment vertical="center" wrapText="1"/>
    </xf>
    <xf numFmtId="0" fontId="1" fillId="7" borderId="0" xfId="0" applyFont="1" applyFill="1"/>
    <xf numFmtId="0" fontId="30" fillId="7" borderId="0" xfId="0" applyFont="1" applyFill="1" applyBorder="1" applyAlignment="1"/>
    <xf numFmtId="0" fontId="38" fillId="7" borderId="17" xfId="0" applyFont="1" applyFill="1" applyBorder="1" applyAlignment="1">
      <alignment horizontal="center"/>
    </xf>
    <xf numFmtId="166" fontId="37" fillId="7" borderId="17" xfId="1" applyNumberFormat="1" applyFont="1" applyFill="1" applyBorder="1"/>
    <xf numFmtId="166" fontId="38" fillId="7" borderId="17" xfId="1" applyNumberFormat="1" applyFont="1" applyFill="1" applyBorder="1" applyAlignment="1">
      <alignment horizontal="center"/>
    </xf>
    <xf numFmtId="166" fontId="37" fillId="7" borderId="17" xfId="1" applyNumberFormat="1" applyFont="1" applyFill="1" applyBorder="1" applyAlignment="1">
      <alignment vertical="center"/>
    </xf>
    <xf numFmtId="166" fontId="37" fillId="7" borderId="30" xfId="1" applyNumberFormat="1" applyFont="1" applyFill="1" applyBorder="1" applyAlignment="1"/>
    <xf numFmtId="166" fontId="37" fillId="7" borderId="31" xfId="1" applyNumberFormat="1" applyFont="1" applyFill="1" applyBorder="1" applyAlignment="1"/>
    <xf numFmtId="164" fontId="37" fillId="7" borderId="17" xfId="2" applyNumberFormat="1" applyFont="1" applyFill="1" applyBorder="1" applyProtection="1">
      <protection locked="0"/>
    </xf>
    <xf numFmtId="44" fontId="37" fillId="7" borderId="17" xfId="2" applyFont="1" applyFill="1" applyBorder="1" applyProtection="1">
      <protection locked="0"/>
    </xf>
    <xf numFmtId="166" fontId="38" fillId="7" borderId="16" xfId="1" applyNumberFormat="1" applyFont="1" applyFill="1" applyBorder="1"/>
    <xf numFmtId="0" fontId="38" fillId="7" borderId="19" xfId="0" applyFont="1" applyFill="1" applyBorder="1" applyAlignment="1">
      <alignment horizontal="center"/>
    </xf>
    <xf numFmtId="44" fontId="37" fillId="7" borderId="20" xfId="2" applyFont="1" applyFill="1" applyBorder="1"/>
    <xf numFmtId="44" fontId="37" fillId="7" borderId="17" xfId="2" applyFont="1" applyFill="1" applyBorder="1"/>
    <xf numFmtId="44" fontId="37" fillId="7" borderId="17" xfId="2" applyFont="1" applyFill="1" applyBorder="1" applyAlignment="1" applyProtection="1">
      <protection locked="0"/>
    </xf>
    <xf numFmtId="44" fontId="37" fillId="7" borderId="17" xfId="2" applyFont="1" applyFill="1" applyBorder="1" applyAlignment="1"/>
    <xf numFmtId="44" fontId="38" fillId="7" borderId="16" xfId="2" applyFont="1" applyFill="1" applyBorder="1"/>
    <xf numFmtId="164" fontId="38" fillId="7" borderId="16" xfId="2" applyNumberFormat="1" applyFont="1" applyFill="1" applyBorder="1"/>
    <xf numFmtId="0" fontId="36" fillId="7" borderId="0" xfId="0" applyFont="1" applyFill="1"/>
    <xf numFmtId="0" fontId="44" fillId="7" borderId="0" xfId="0" applyFont="1" applyFill="1" applyBorder="1"/>
    <xf numFmtId="0" fontId="93" fillId="7" borderId="0" xfId="0" applyFont="1" applyFill="1" applyBorder="1" applyAlignment="1" applyProtection="1">
      <alignment horizontal="center" vertical="center" wrapText="1"/>
      <protection locked="0"/>
    </xf>
    <xf numFmtId="172" fontId="93" fillId="7" borderId="0" xfId="0" applyNumberFormat="1" applyFont="1" applyFill="1" applyBorder="1" applyAlignment="1" applyProtection="1">
      <alignment horizontal="center" vertical="center" wrapText="1"/>
      <protection locked="0"/>
    </xf>
    <xf numFmtId="0" fontId="34" fillId="7" borderId="0" xfId="0" applyFont="1" applyFill="1" applyBorder="1"/>
    <xf numFmtId="0" fontId="38" fillId="7" borderId="68" xfId="0" applyFont="1" applyFill="1" applyBorder="1" applyAlignment="1"/>
    <xf numFmtId="14" fontId="37" fillId="7" borderId="69" xfId="0" applyNumberFormat="1" applyFont="1" applyFill="1" applyBorder="1" applyAlignment="1"/>
    <xf numFmtId="0" fontId="93" fillId="7" borderId="61" xfId="0" applyFont="1" applyFill="1" applyBorder="1" applyAlignment="1">
      <alignment vertical="center" wrapText="1"/>
    </xf>
    <xf numFmtId="0" fontId="39" fillId="7" borderId="62" xfId="0" applyFont="1" applyFill="1" applyBorder="1" applyAlignment="1">
      <alignment horizontal="center" vertical="center"/>
    </xf>
    <xf numFmtId="14" fontId="37" fillId="7" borderId="62" xfId="0" applyNumberFormat="1" applyFont="1" applyFill="1" applyBorder="1" applyAlignment="1"/>
    <xf numFmtId="0" fontId="37" fillId="7" borderId="62" xfId="0" applyFont="1" applyFill="1" applyBorder="1"/>
    <xf numFmtId="166" fontId="37" fillId="7" borderId="62" xfId="1" applyNumberFormat="1" applyFont="1" applyFill="1" applyBorder="1" applyAlignment="1">
      <alignment horizontal="left" vertical="center" wrapText="1"/>
    </xf>
    <xf numFmtId="0" fontId="48" fillId="7" borderId="61" xfId="0" applyFont="1" applyFill="1" applyBorder="1"/>
    <xf numFmtId="0" fontId="44" fillId="7" borderId="62" xfId="0" applyFont="1" applyFill="1" applyBorder="1"/>
    <xf numFmtId="0" fontId="37" fillId="7" borderId="61" xfId="0" applyFont="1" applyFill="1" applyBorder="1"/>
    <xf numFmtId="164" fontId="37" fillId="7" borderId="75" xfId="2" applyNumberFormat="1" applyFont="1" applyFill="1" applyBorder="1" applyAlignment="1" applyProtection="1">
      <alignment vertical="center"/>
      <protection hidden="1"/>
    </xf>
    <xf numFmtId="166" fontId="37" fillId="7" borderId="61" xfId="1" applyNumberFormat="1" applyFont="1" applyFill="1" applyBorder="1" applyAlignment="1">
      <alignment horizontal="left" vertical="center" wrapText="1"/>
    </xf>
    <xf numFmtId="0" fontId="30" fillId="7" borderId="61" xfId="0" applyFont="1" applyFill="1" applyBorder="1" applyAlignment="1">
      <alignment horizontal="left" vertical="center"/>
    </xf>
    <xf numFmtId="0" fontId="38" fillId="7" borderId="61" xfId="0" applyFont="1" applyFill="1" applyBorder="1" applyAlignment="1"/>
    <xf numFmtId="0" fontId="38" fillId="7" borderId="0" xfId="0" applyFont="1" applyFill="1" applyBorder="1" applyAlignment="1"/>
    <xf numFmtId="0" fontId="38" fillId="7" borderId="62" xfId="0" applyFont="1" applyFill="1" applyBorder="1" applyAlignment="1"/>
    <xf numFmtId="0" fontId="44" fillId="7" borderId="61" xfId="0" applyFont="1" applyFill="1" applyBorder="1"/>
    <xf numFmtId="0" fontId="38" fillId="7" borderId="61" xfId="0" applyFont="1" applyFill="1" applyBorder="1" applyAlignment="1">
      <alignment vertical="center"/>
    </xf>
    <xf numFmtId="0" fontId="7" fillId="7" borderId="62" xfId="0" applyFont="1" applyFill="1" applyBorder="1"/>
    <xf numFmtId="0" fontId="37" fillId="7" borderId="61" xfId="0" applyFont="1" applyFill="1" applyBorder="1" applyAlignment="1">
      <alignment horizontal="left" vertical="top" wrapText="1"/>
    </xf>
    <xf numFmtId="0" fontId="37" fillId="7" borderId="62" xfId="0" applyFont="1" applyFill="1" applyBorder="1" applyAlignment="1">
      <alignment horizontal="left" vertical="top" wrapText="1"/>
    </xf>
    <xf numFmtId="0" fontId="7" fillId="7" borderId="61" xfId="0" applyFont="1" applyFill="1" applyBorder="1"/>
    <xf numFmtId="0" fontId="30" fillId="7" borderId="61" xfId="0" applyFont="1" applyFill="1" applyBorder="1"/>
    <xf numFmtId="0" fontId="37" fillId="7" borderId="61" xfId="0" applyFont="1" applyFill="1" applyBorder="1" applyAlignment="1">
      <alignment horizontal="left" wrapText="1"/>
    </xf>
    <xf numFmtId="0" fontId="37" fillId="7" borderId="62" xfId="0" applyFont="1" applyFill="1" applyBorder="1" applyAlignment="1">
      <alignment horizontal="left" wrapText="1"/>
    </xf>
    <xf numFmtId="0" fontId="30" fillId="7" borderId="61" xfId="0" applyFont="1" applyFill="1" applyBorder="1" applyAlignment="1"/>
    <xf numFmtId="0" fontId="30" fillId="7" borderId="62" xfId="0" applyFont="1" applyFill="1" applyBorder="1" applyAlignment="1"/>
    <xf numFmtId="0" fontId="38" fillId="7" borderId="75" xfId="0" applyFont="1" applyFill="1" applyBorder="1" applyAlignment="1">
      <alignment horizontal="center"/>
    </xf>
    <xf numFmtId="166" fontId="38" fillId="7" borderId="75" xfId="1" applyNumberFormat="1" applyFont="1" applyFill="1" applyBorder="1" applyAlignment="1">
      <alignment horizontal="center"/>
    </xf>
    <xf numFmtId="166" fontId="37" fillId="7" borderId="83" xfId="1" applyNumberFormat="1" applyFont="1" applyFill="1" applyBorder="1" applyAlignment="1"/>
    <xf numFmtId="166" fontId="38" fillId="7" borderId="85" xfId="1" applyNumberFormat="1" applyFont="1" applyFill="1" applyBorder="1"/>
    <xf numFmtId="0" fontId="43" fillId="7" borderId="61" xfId="0" applyFont="1" applyFill="1" applyBorder="1" applyAlignment="1">
      <alignment vertical="top"/>
    </xf>
    <xf numFmtId="10" fontId="38" fillId="7" borderId="86" xfId="3" applyNumberFormat="1" applyFont="1" applyFill="1" applyBorder="1" applyAlignment="1">
      <alignment horizontal="center"/>
    </xf>
    <xf numFmtId="44" fontId="38" fillId="7" borderId="75" xfId="2" applyFont="1" applyFill="1" applyBorder="1" applyAlignment="1">
      <alignment horizontal="center"/>
    </xf>
    <xf numFmtId="44" fontId="37" fillId="7" borderId="75" xfId="2" applyFont="1" applyFill="1" applyBorder="1" applyAlignment="1"/>
    <xf numFmtId="44" fontId="38" fillId="7" borderId="85" xfId="2" applyFont="1" applyFill="1" applyBorder="1"/>
    <xf numFmtId="0" fontId="38" fillId="7" borderId="87" xfId="0" applyFont="1" applyFill="1" applyBorder="1" applyAlignment="1">
      <alignment horizontal="center"/>
    </xf>
    <xf numFmtId="164" fontId="38" fillId="7" borderId="75" xfId="2" applyNumberFormat="1" applyFont="1" applyFill="1" applyBorder="1" applyAlignment="1">
      <alignment horizontal="center"/>
    </xf>
    <xf numFmtId="164" fontId="38" fillId="7" borderId="85" xfId="2" applyNumberFormat="1" applyFont="1" applyFill="1" applyBorder="1"/>
    <xf numFmtId="0" fontId="46" fillId="7" borderId="61" xfId="0" applyFont="1" applyFill="1" applyBorder="1" applyAlignment="1">
      <alignment vertical="center"/>
    </xf>
    <xf numFmtId="0" fontId="38" fillId="7" borderId="0" xfId="0" applyFont="1" applyFill="1" applyBorder="1"/>
    <xf numFmtId="0" fontId="38" fillId="7" borderId="62" xfId="0" applyFont="1" applyFill="1" applyBorder="1"/>
    <xf numFmtId="0" fontId="92" fillId="7" borderId="0" xfId="0" applyFont="1" applyFill="1" applyAlignment="1">
      <alignment horizontal="right" vertical="top"/>
    </xf>
    <xf numFmtId="0" fontId="95" fillId="7" borderId="0" xfId="0" applyFont="1" applyFill="1"/>
    <xf numFmtId="0" fontId="95" fillId="7" borderId="0" xfId="0" applyFont="1" applyFill="1" applyAlignment="1">
      <alignment horizontal="center"/>
    </xf>
    <xf numFmtId="0" fontId="95" fillId="7" borderId="2" xfId="0" applyFont="1" applyFill="1" applyBorder="1" applyAlignment="1">
      <alignment vertical="center" wrapText="1"/>
    </xf>
    <xf numFmtId="0" fontId="37" fillId="12" borderId="63" xfId="0" applyFont="1" applyFill="1" applyBorder="1"/>
    <xf numFmtId="0" fontId="37" fillId="12" borderId="64" xfId="0" applyFont="1" applyFill="1" applyBorder="1"/>
    <xf numFmtId="0" fontId="37" fillId="12" borderId="65" xfId="0" applyFont="1" applyFill="1" applyBorder="1"/>
    <xf numFmtId="0" fontId="38" fillId="7" borderId="78" xfId="0" applyFont="1" applyFill="1" applyBorder="1"/>
    <xf numFmtId="0" fontId="38" fillId="7" borderId="7" xfId="0" applyFont="1" applyFill="1" applyBorder="1"/>
    <xf numFmtId="0" fontId="38" fillId="7" borderId="6" xfId="0" applyFont="1" applyFill="1" applyBorder="1"/>
    <xf numFmtId="0" fontId="38" fillId="7" borderId="9" xfId="0" applyFont="1" applyFill="1" applyBorder="1"/>
    <xf numFmtId="0" fontId="29" fillId="7" borderId="9" xfId="0" applyFont="1" applyFill="1" applyBorder="1"/>
    <xf numFmtId="0" fontId="38" fillId="7" borderId="79" xfId="0" applyFont="1" applyFill="1" applyBorder="1"/>
    <xf numFmtId="0" fontId="94" fillId="7" borderId="0" xfId="0" applyFont="1" applyFill="1"/>
    <xf numFmtId="0" fontId="94" fillId="7" borderId="61" xfId="0" applyFont="1" applyFill="1" applyBorder="1" applyAlignment="1"/>
    <xf numFmtId="0" fontId="94" fillId="7" borderId="0" xfId="0" applyFont="1" applyFill="1" applyBorder="1" applyAlignment="1"/>
    <xf numFmtId="0" fontId="92" fillId="7" borderId="0" xfId="0" applyFont="1" applyFill="1" applyBorder="1"/>
    <xf numFmtId="0" fontId="92" fillId="7" borderId="62" xfId="0" applyFont="1" applyFill="1" applyBorder="1"/>
    <xf numFmtId="0" fontId="96" fillId="7" borderId="0" xfId="0" applyFont="1" applyFill="1" applyAlignment="1">
      <alignment horizontal="center" vertical="center"/>
    </xf>
    <xf numFmtId="0" fontId="96" fillId="7" borderId="0" xfId="0" applyFont="1" applyFill="1"/>
    <xf numFmtId="166" fontId="92" fillId="7" borderId="61" xfId="1" applyNumberFormat="1" applyFont="1" applyFill="1" applyBorder="1" applyAlignment="1">
      <alignment horizontal="center" vertical="center"/>
    </xf>
    <xf numFmtId="166" fontId="92" fillId="7" borderId="0" xfId="1" applyNumberFormat="1" applyFont="1" applyFill="1" applyBorder="1" applyAlignment="1">
      <alignment horizontal="center" vertical="center"/>
    </xf>
    <xf numFmtId="166" fontId="92" fillId="7" borderId="62" xfId="1" applyNumberFormat="1" applyFont="1" applyFill="1" applyBorder="1" applyAlignment="1">
      <alignment horizontal="center" vertical="center"/>
    </xf>
    <xf numFmtId="0" fontId="94" fillId="7" borderId="62" xfId="0" applyFont="1" applyFill="1" applyBorder="1" applyAlignment="1"/>
    <xf numFmtId="0" fontId="96" fillId="7" borderId="0" xfId="0" applyFont="1" applyFill="1" applyAlignment="1">
      <alignment vertical="center"/>
    </xf>
    <xf numFmtId="0" fontId="92" fillId="7" borderId="61" xfId="0" applyFont="1" applyFill="1" applyBorder="1"/>
    <xf numFmtId="0" fontId="92" fillId="7" borderId="62" xfId="0" applyFont="1" applyFill="1" applyBorder="1" applyAlignment="1">
      <alignment wrapText="1"/>
    </xf>
    <xf numFmtId="0" fontId="97" fillId="7" borderId="61" xfId="0" applyFont="1" applyFill="1" applyBorder="1"/>
    <xf numFmtId="0" fontId="94" fillId="7" borderId="61" xfId="0" applyFont="1" applyFill="1" applyBorder="1"/>
    <xf numFmtId="0" fontId="94" fillId="7" borderId="0" xfId="0" applyFont="1" applyFill="1" applyAlignment="1">
      <alignment vertical="top"/>
    </xf>
    <xf numFmtId="0" fontId="94" fillId="7" borderId="61" xfId="0" applyFont="1" applyFill="1" applyBorder="1" applyAlignment="1">
      <alignment vertical="center"/>
    </xf>
    <xf numFmtId="0" fontId="95" fillId="7" borderId="0" xfId="0" applyFont="1" applyFill="1" applyBorder="1"/>
    <xf numFmtId="0" fontId="95" fillId="7" borderId="62" xfId="0" applyFont="1" applyFill="1" applyBorder="1"/>
    <xf numFmtId="0" fontId="92" fillId="7" borderId="61" xfId="0" applyFont="1" applyFill="1" applyBorder="1" applyAlignment="1">
      <alignment horizontal="left" vertical="top" wrapText="1"/>
    </xf>
    <xf numFmtId="0" fontId="92" fillId="7" borderId="0" xfId="0" applyFont="1" applyFill="1" applyBorder="1" applyAlignment="1">
      <alignment horizontal="left" vertical="top" wrapText="1"/>
    </xf>
    <xf numFmtId="0" fontId="92" fillId="7" borderId="62" xfId="0" applyFont="1" applyFill="1" applyBorder="1" applyAlignment="1">
      <alignment horizontal="left" vertical="top" wrapText="1"/>
    </xf>
    <xf numFmtId="0" fontId="98" fillId="7" borderId="0" xfId="0" applyFont="1" applyFill="1"/>
    <xf numFmtId="0" fontId="92" fillId="7" borderId="88" xfId="1" applyNumberFormat="1" applyFont="1" applyFill="1" applyBorder="1" applyAlignment="1" applyProtection="1">
      <alignment horizontal="left" vertical="center" wrapText="1"/>
      <protection locked="0"/>
    </xf>
    <xf numFmtId="0" fontId="92" fillId="7" borderId="89" xfId="1" applyNumberFormat="1" applyFont="1" applyFill="1" applyBorder="1" applyAlignment="1" applyProtection="1">
      <alignment horizontal="left" vertical="center" wrapText="1"/>
      <protection locked="0"/>
    </xf>
    <xf numFmtId="0" fontId="92" fillId="7" borderId="90" xfId="1" applyNumberFormat="1" applyFont="1" applyFill="1" applyBorder="1" applyAlignment="1" applyProtection="1">
      <alignment horizontal="left" vertical="center" wrapText="1"/>
      <protection locked="0"/>
    </xf>
    <xf numFmtId="0" fontId="37" fillId="7" borderId="17" xfId="0" applyFont="1" applyFill="1" applyBorder="1" applyAlignment="1" applyProtection="1">
      <alignment horizontal="left" vertical="top" wrapText="1"/>
      <protection locked="0"/>
    </xf>
    <xf numFmtId="0" fontId="37" fillId="7" borderId="75" xfId="0" applyFont="1" applyFill="1" applyBorder="1" applyAlignment="1" applyProtection="1">
      <alignment horizontal="left" vertical="top" wrapText="1"/>
      <protection locked="0"/>
    </xf>
    <xf numFmtId="0" fontId="38" fillId="7" borderId="17" xfId="0" applyFont="1" applyFill="1" applyBorder="1" applyAlignment="1">
      <alignment horizontal="left" vertical="center"/>
    </xf>
    <xf numFmtId="0" fontId="37" fillId="7" borderId="82" xfId="1" applyNumberFormat="1" applyFont="1" applyFill="1" applyBorder="1" applyAlignment="1" applyProtection="1">
      <alignment horizontal="left" vertical="center" wrapText="1"/>
      <protection locked="0"/>
    </xf>
    <xf numFmtId="0" fontId="37" fillId="7" borderId="31" xfId="1" applyNumberFormat="1" applyFont="1" applyFill="1" applyBorder="1" applyAlignment="1" applyProtection="1">
      <alignment horizontal="left" vertical="center" wrapText="1"/>
      <protection locked="0"/>
    </xf>
    <xf numFmtId="0" fontId="37" fillId="7" borderId="83" xfId="1" applyNumberFormat="1" applyFont="1" applyFill="1" applyBorder="1" applyAlignment="1" applyProtection="1">
      <alignment horizontal="left" vertical="center" wrapText="1"/>
      <protection locked="0"/>
    </xf>
    <xf numFmtId="0" fontId="38" fillId="7" borderId="61" xfId="0" applyFont="1" applyFill="1" applyBorder="1" applyAlignment="1">
      <alignment horizontal="left" vertical="center" wrapText="1"/>
    </xf>
    <xf numFmtId="0" fontId="38" fillId="7" borderId="0" xfId="0" applyFont="1" applyFill="1" applyBorder="1" applyAlignment="1">
      <alignment horizontal="left" vertical="center" wrapText="1"/>
    </xf>
    <xf numFmtId="0" fontId="38" fillId="7" borderId="62" xfId="0" applyFont="1" applyFill="1" applyBorder="1" applyAlignment="1">
      <alignment horizontal="left" vertical="center" wrapText="1"/>
    </xf>
    <xf numFmtId="0" fontId="38" fillId="7" borderId="61" xfId="0" applyFont="1" applyFill="1" applyBorder="1" applyAlignment="1">
      <alignment horizontal="left" vertical="top" wrapText="1"/>
    </xf>
    <xf numFmtId="0" fontId="38" fillId="7" borderId="0" xfId="0" applyFont="1" applyFill="1" applyBorder="1" applyAlignment="1">
      <alignment horizontal="left" vertical="top" wrapText="1"/>
    </xf>
    <xf numFmtId="0" fontId="38" fillId="7" borderId="62" xfId="0" applyFont="1" applyFill="1" applyBorder="1" applyAlignment="1">
      <alignment horizontal="left" vertical="top" wrapText="1"/>
    </xf>
    <xf numFmtId="166" fontId="38" fillId="7" borderId="84" xfId="1" applyNumberFormat="1" applyFont="1" applyFill="1" applyBorder="1" applyAlignment="1">
      <alignment horizontal="left"/>
    </xf>
    <xf numFmtId="166" fontId="38" fillId="7" borderId="16" xfId="1" applyNumberFormat="1" applyFont="1" applyFill="1" applyBorder="1" applyAlignment="1">
      <alignment horizontal="left"/>
    </xf>
    <xf numFmtId="0" fontId="38" fillId="7" borderId="74" xfId="0" applyFont="1" applyFill="1" applyBorder="1" applyAlignment="1">
      <alignment horizontal="left" wrapText="1"/>
    </xf>
    <xf numFmtId="0" fontId="38" fillId="7" borderId="17" xfId="0" applyFont="1" applyFill="1" applyBorder="1" applyAlignment="1">
      <alignment horizontal="left" wrapText="1"/>
    </xf>
    <xf numFmtId="166" fontId="37" fillId="7" borderId="82" xfId="1" applyNumberFormat="1" applyFont="1" applyFill="1" applyBorder="1" applyAlignment="1">
      <alignment horizontal="left"/>
    </xf>
    <xf numFmtId="166" fontId="37" fillId="7" borderId="32" xfId="1" applyNumberFormat="1" applyFont="1" applyFill="1" applyBorder="1" applyAlignment="1">
      <alignment horizontal="left"/>
    </xf>
    <xf numFmtId="0" fontId="37" fillId="7" borderId="74" xfId="0" applyFont="1" applyFill="1" applyBorder="1" applyAlignment="1">
      <alignment horizontal="left" wrapText="1"/>
    </xf>
    <xf numFmtId="0" fontId="37" fillId="7" borderId="17" xfId="0" applyFont="1" applyFill="1" applyBorder="1" applyAlignment="1">
      <alignment horizontal="left" wrapText="1"/>
    </xf>
    <xf numFmtId="0" fontId="39" fillId="12" borderId="61" xfId="0" applyFont="1" applyFill="1" applyBorder="1" applyAlignment="1">
      <alignment horizontal="center"/>
    </xf>
    <xf numFmtId="0" fontId="39" fillId="12" borderId="0" xfId="0" applyFont="1" applyFill="1" applyBorder="1" applyAlignment="1">
      <alignment horizontal="center"/>
    </xf>
    <xf numFmtId="0" fontId="39" fillId="12" borderId="62" xfId="0" applyFont="1" applyFill="1" applyBorder="1" applyAlignment="1">
      <alignment horizontal="center"/>
    </xf>
    <xf numFmtId="0" fontId="49" fillId="7" borderId="58" xfId="0" applyFont="1" applyFill="1" applyBorder="1" applyAlignment="1">
      <alignment horizontal="center"/>
    </xf>
    <xf numFmtId="0" fontId="49" fillId="7" borderId="59" xfId="0" applyFont="1" applyFill="1" applyBorder="1" applyAlignment="1">
      <alignment horizontal="center"/>
    </xf>
    <xf numFmtId="0" fontId="49" fillId="7" borderId="60" xfId="0" applyFont="1" applyFill="1" applyBorder="1" applyAlignment="1">
      <alignment horizontal="center"/>
    </xf>
    <xf numFmtId="0" fontId="37" fillId="12" borderId="61" xfId="0" applyFont="1" applyFill="1" applyBorder="1" applyAlignment="1">
      <alignment horizontal="center"/>
    </xf>
    <xf numFmtId="0" fontId="38" fillId="7" borderId="74" xfId="0" applyFont="1" applyFill="1" applyBorder="1" applyAlignment="1">
      <alignment horizontal="center"/>
    </xf>
    <xf numFmtId="0" fontId="38" fillId="7" borderId="17" xfId="0" applyFont="1" applyFill="1" applyBorder="1" applyAlignment="1">
      <alignment horizontal="center"/>
    </xf>
    <xf numFmtId="0" fontId="38" fillId="7" borderId="75" xfId="0" applyFont="1" applyFill="1" applyBorder="1" applyAlignment="1">
      <alignment horizontal="center"/>
    </xf>
    <xf numFmtId="0" fontId="37" fillId="7" borderId="17" xfId="0" applyNumberFormat="1" applyFont="1" applyFill="1" applyBorder="1" applyAlignment="1" applyProtection="1">
      <alignment horizontal="left"/>
      <protection locked="0"/>
    </xf>
    <xf numFmtId="0" fontId="37" fillId="7" borderId="74" xfId="0" applyNumberFormat="1" applyFont="1" applyFill="1" applyBorder="1" applyAlignment="1" applyProtection="1">
      <alignment horizontal="center" vertical="center" wrapText="1"/>
      <protection locked="0"/>
    </xf>
    <xf numFmtId="0" fontId="37" fillId="7" borderId="17" xfId="0" applyNumberFormat="1" applyFont="1" applyFill="1" applyBorder="1" applyAlignment="1" applyProtection="1">
      <alignment horizontal="center" vertical="center" wrapText="1"/>
      <protection locked="0"/>
    </xf>
    <xf numFmtId="0" fontId="35" fillId="7" borderId="70" xfId="0" applyFont="1" applyFill="1" applyBorder="1" applyAlignment="1">
      <alignment horizontal="center" vertical="center" wrapText="1"/>
    </xf>
    <xf numFmtId="0" fontId="35" fillId="7" borderId="56" xfId="0" applyFont="1" applyFill="1" applyBorder="1" applyAlignment="1">
      <alignment horizontal="center" vertical="center" wrapText="1"/>
    </xf>
    <xf numFmtId="0" fontId="37" fillId="7" borderId="66" xfId="0" applyFont="1" applyFill="1" applyBorder="1" applyAlignment="1">
      <alignment horizontal="center" vertical="center" wrapText="1"/>
    </xf>
    <xf numFmtId="0" fontId="37" fillId="7" borderId="67" xfId="0" applyFont="1" applyFill="1" applyBorder="1" applyAlignment="1">
      <alignment horizontal="center" vertical="center" wrapText="1"/>
    </xf>
    <xf numFmtId="0" fontId="39" fillId="7" borderId="57" xfId="0" applyFont="1" applyFill="1" applyBorder="1" applyAlignment="1" applyProtection="1">
      <alignment horizontal="center" vertical="center"/>
      <protection locked="0"/>
    </xf>
    <xf numFmtId="0" fontId="39" fillId="7" borderId="71" xfId="0" applyFont="1" applyFill="1" applyBorder="1" applyAlignment="1" applyProtection="1">
      <alignment horizontal="center" vertical="center"/>
      <protection locked="0"/>
    </xf>
    <xf numFmtId="0" fontId="38" fillId="7" borderId="74" xfId="0" applyFont="1" applyFill="1" applyBorder="1" applyAlignment="1">
      <alignment horizontal="left"/>
    </xf>
    <xf numFmtId="0" fontId="38" fillId="7" borderId="17" xfId="0" applyFont="1" applyFill="1" applyBorder="1" applyAlignment="1">
      <alignment horizontal="left"/>
    </xf>
    <xf numFmtId="0" fontId="31" fillId="7" borderId="82" xfId="0" applyFont="1" applyFill="1" applyBorder="1" applyAlignment="1">
      <alignment horizontal="left" vertical="center" wrapText="1" indent="3"/>
    </xf>
    <xf numFmtId="0" fontId="31" fillId="7" borderId="32" xfId="0" applyFont="1" applyFill="1" applyBorder="1" applyAlignment="1">
      <alignment horizontal="left" vertical="center" wrapText="1" indent="3"/>
    </xf>
    <xf numFmtId="0" fontId="38" fillId="7" borderId="61" xfId="0" applyFont="1" applyFill="1" applyBorder="1" applyAlignment="1">
      <alignment horizontal="left" wrapText="1"/>
    </xf>
    <xf numFmtId="0" fontId="38" fillId="7" borderId="0" xfId="0" applyFont="1" applyFill="1" applyBorder="1" applyAlignment="1">
      <alignment horizontal="left" wrapText="1"/>
    </xf>
    <xf numFmtId="0" fontId="38" fillId="7" borderId="62" xfId="0" applyFont="1" applyFill="1" applyBorder="1" applyAlignment="1">
      <alignment horizontal="left" wrapText="1"/>
    </xf>
    <xf numFmtId="166" fontId="37" fillId="7" borderId="74" xfId="1" applyNumberFormat="1" applyFont="1" applyFill="1" applyBorder="1" applyAlignment="1">
      <alignment horizontal="left" wrapText="1"/>
    </xf>
    <xf numFmtId="166" fontId="37" fillId="7" borderId="17" xfId="1" applyNumberFormat="1" applyFont="1" applyFill="1" applyBorder="1" applyAlignment="1">
      <alignment horizontal="left" wrapText="1"/>
    </xf>
    <xf numFmtId="166" fontId="37" fillId="7" borderId="74" xfId="1" applyNumberFormat="1" applyFont="1" applyFill="1" applyBorder="1" applyAlignment="1">
      <alignment horizontal="left"/>
    </xf>
    <xf numFmtId="166" fontId="37" fillId="7" borderId="17" xfId="1" applyNumberFormat="1" applyFont="1" applyFill="1" applyBorder="1" applyAlignment="1">
      <alignment horizontal="left"/>
    </xf>
    <xf numFmtId="0" fontId="45" fillId="7" borderId="61" xfId="0" applyFont="1" applyFill="1" applyBorder="1" applyAlignment="1">
      <alignment horizontal="left" vertical="top" wrapText="1"/>
    </xf>
    <xf numFmtId="0" fontId="45" fillId="7" borderId="0" xfId="0" applyFont="1" applyFill="1" applyBorder="1" applyAlignment="1">
      <alignment horizontal="left" vertical="top" wrapText="1"/>
    </xf>
    <xf numFmtId="0" fontId="45" fillId="7" borderId="62" xfId="0" applyFont="1" applyFill="1" applyBorder="1" applyAlignment="1">
      <alignment horizontal="left" vertical="top" wrapText="1"/>
    </xf>
    <xf numFmtId="0" fontId="37" fillId="7" borderId="80" xfId="1" applyNumberFormat="1" applyFont="1" applyFill="1" applyBorder="1" applyAlignment="1" applyProtection="1">
      <alignment horizontal="left" vertical="center" wrapText="1"/>
      <protection locked="0"/>
    </xf>
    <xf numFmtId="0" fontId="37" fillId="7" borderId="55" xfId="1" applyNumberFormat="1" applyFont="1" applyFill="1" applyBorder="1" applyAlignment="1" applyProtection="1">
      <alignment horizontal="left" vertical="center" wrapText="1"/>
      <protection locked="0"/>
    </xf>
    <xf numFmtId="0" fontId="94" fillId="7" borderId="61" xfId="0" applyFont="1" applyFill="1" applyBorder="1" applyAlignment="1">
      <alignment horizontal="left" vertical="center" wrapText="1"/>
    </xf>
    <xf numFmtId="0" fontId="94" fillId="7" borderId="0" xfId="0" applyFont="1" applyFill="1" applyBorder="1" applyAlignment="1">
      <alignment horizontal="left" vertical="center" wrapText="1"/>
    </xf>
    <xf numFmtId="0" fontId="92" fillId="7" borderId="82" xfId="1" applyNumberFormat="1" applyFont="1" applyFill="1" applyBorder="1" applyAlignment="1" applyProtection="1">
      <alignment horizontal="left" vertical="center" wrapText="1"/>
      <protection locked="0"/>
    </xf>
    <xf numFmtId="0" fontId="92" fillId="7" borderId="31" xfId="1" applyNumberFormat="1" applyFont="1" applyFill="1" applyBorder="1" applyAlignment="1" applyProtection="1">
      <alignment horizontal="left" vertical="center" wrapText="1"/>
      <protection locked="0"/>
    </xf>
    <xf numFmtId="0" fontId="92" fillId="7" borderId="83" xfId="1" applyNumberFormat="1" applyFont="1" applyFill="1" applyBorder="1" applyAlignment="1" applyProtection="1">
      <alignment horizontal="left" vertical="center" wrapText="1"/>
      <protection locked="0"/>
    </xf>
    <xf numFmtId="0" fontId="38" fillId="12" borderId="17" xfId="0" applyFont="1" applyFill="1" applyBorder="1" applyAlignment="1">
      <alignment horizontal="center"/>
    </xf>
    <xf numFmtId="0" fontId="38" fillId="12" borderId="74" xfId="0" applyFont="1" applyFill="1" applyBorder="1" applyAlignment="1">
      <alignment horizontal="left" vertical="center"/>
    </xf>
    <xf numFmtId="0" fontId="38" fillId="12" borderId="17" xfId="0" applyFont="1" applyFill="1" applyBorder="1" applyAlignment="1">
      <alignment horizontal="left" vertical="center"/>
    </xf>
    <xf numFmtId="0" fontId="37" fillId="7" borderId="74" xfId="1" applyNumberFormat="1" applyFont="1" applyFill="1" applyBorder="1" applyAlignment="1" applyProtection="1">
      <alignment horizontal="left" vertical="center" wrapText="1"/>
      <protection locked="0"/>
    </xf>
    <xf numFmtId="0" fontId="37" fillId="7" borderId="17" xfId="1" applyNumberFormat="1" applyFont="1" applyFill="1" applyBorder="1" applyAlignment="1" applyProtection="1">
      <alignment horizontal="left" vertical="center" wrapText="1"/>
      <protection locked="0"/>
    </xf>
    <xf numFmtId="0" fontId="37" fillId="7" borderId="75" xfId="1" applyNumberFormat="1" applyFont="1" applyFill="1" applyBorder="1" applyAlignment="1" applyProtection="1">
      <alignment horizontal="left" vertical="center" wrapText="1"/>
      <protection locked="0"/>
    </xf>
    <xf numFmtId="0" fontId="94" fillId="7" borderId="82" xfId="0" applyFont="1" applyFill="1" applyBorder="1" applyAlignment="1" applyProtection="1">
      <alignment horizontal="center" vertical="center" wrapText="1"/>
      <protection locked="0"/>
    </xf>
    <xf numFmtId="0" fontId="94" fillId="7" borderId="32" xfId="0" applyFont="1" applyFill="1" applyBorder="1" applyAlignment="1" applyProtection="1">
      <alignment horizontal="center" vertical="center" wrapText="1"/>
      <protection locked="0"/>
    </xf>
    <xf numFmtId="0" fontId="45" fillId="7" borderId="31" xfId="0" applyFont="1" applyFill="1" applyBorder="1" applyAlignment="1" applyProtection="1">
      <alignment horizontal="left" vertical="center" wrapText="1"/>
      <protection locked="0"/>
    </xf>
    <xf numFmtId="0" fontId="45" fillId="7" borderId="83" xfId="0" applyFont="1" applyFill="1" applyBorder="1" applyAlignment="1" applyProtection="1">
      <alignment horizontal="left" vertical="center" wrapText="1"/>
      <protection locked="0"/>
    </xf>
    <xf numFmtId="171" fontId="40" fillId="7" borderId="76" xfId="0" applyNumberFormat="1" applyFont="1" applyFill="1" applyBorder="1" applyAlignment="1" applyProtection="1">
      <alignment horizontal="center" vertical="center"/>
      <protection locked="0"/>
    </xf>
    <xf numFmtId="171" fontId="40" fillId="7" borderId="44" xfId="0" applyNumberFormat="1" applyFont="1" applyFill="1" applyBorder="1" applyAlignment="1" applyProtection="1">
      <alignment horizontal="center" vertical="center"/>
      <protection locked="0"/>
    </xf>
    <xf numFmtId="171" fontId="40" fillId="7" borderId="77" xfId="0" applyNumberFormat="1" applyFont="1" applyFill="1" applyBorder="1" applyAlignment="1" applyProtection="1">
      <alignment horizontal="center" vertical="center"/>
      <protection locked="0"/>
    </xf>
    <xf numFmtId="171" fontId="40" fillId="7" borderId="29" xfId="0" applyNumberFormat="1" applyFont="1" applyFill="1" applyBorder="1" applyAlignment="1" applyProtection="1">
      <alignment horizontal="center" vertical="center"/>
      <protection locked="0"/>
    </xf>
    <xf numFmtId="171" fontId="40" fillId="7" borderId="43" xfId="0" applyNumberFormat="1" applyFont="1" applyFill="1" applyBorder="1" applyAlignment="1" applyProtection="1">
      <alignment horizontal="center" vertical="center"/>
      <protection locked="0"/>
    </xf>
    <xf numFmtId="171" fontId="40" fillId="7" borderId="28" xfId="0" applyNumberFormat="1" applyFont="1" applyFill="1" applyBorder="1" applyAlignment="1" applyProtection="1">
      <alignment horizontal="center" vertical="center"/>
      <protection locked="0"/>
    </xf>
    <xf numFmtId="0" fontId="40" fillId="7" borderId="17" xfId="0" applyFont="1" applyFill="1" applyBorder="1" applyAlignment="1">
      <alignment horizontal="left" vertical="center" wrapText="1"/>
    </xf>
    <xf numFmtId="0" fontId="40" fillId="7" borderId="75" xfId="0" applyFont="1" applyFill="1" applyBorder="1" applyAlignment="1">
      <alignment horizontal="left" vertical="center" wrapText="1"/>
    </xf>
    <xf numFmtId="0" fontId="94" fillId="7" borderId="62" xfId="0" applyFont="1" applyFill="1" applyBorder="1" applyAlignment="1">
      <alignment horizontal="left" vertical="center" wrapText="1"/>
    </xf>
    <xf numFmtId="0" fontId="38" fillId="7" borderId="84" xfId="0" applyFont="1" applyFill="1" applyBorder="1" applyAlignment="1">
      <alignment horizontal="left"/>
    </xf>
    <xf numFmtId="0" fontId="38" fillId="7" borderId="16" xfId="0" applyFont="1" applyFill="1" applyBorder="1" applyAlignment="1">
      <alignment horizontal="left"/>
    </xf>
    <xf numFmtId="0" fontId="38" fillId="7" borderId="72" xfId="0" applyFont="1" applyFill="1" applyBorder="1" applyAlignment="1">
      <alignment horizontal="center" vertical="center" wrapText="1"/>
    </xf>
    <xf numFmtId="0" fontId="38" fillId="7" borderId="21" xfId="0" applyFont="1" applyFill="1" applyBorder="1" applyAlignment="1">
      <alignment horizontal="center" vertical="center" wrapText="1"/>
    </xf>
    <xf numFmtId="0" fontId="38" fillId="7" borderId="73" xfId="0" applyFont="1" applyFill="1" applyBorder="1" applyAlignment="1">
      <alignment horizontal="center" vertical="center" wrapText="1"/>
    </xf>
    <xf numFmtId="0" fontId="94" fillId="7" borderId="61" xfId="0" applyFont="1" applyFill="1" applyBorder="1" applyAlignment="1">
      <alignment horizontal="left" wrapText="1"/>
    </xf>
    <xf numFmtId="0" fontId="94" fillId="7" borderId="0" xfId="0" applyFont="1" applyFill="1" applyBorder="1" applyAlignment="1">
      <alignment horizontal="left" wrapText="1"/>
    </xf>
    <xf numFmtId="164" fontId="38" fillId="12" borderId="17" xfId="0" applyNumberFormat="1" applyFont="1" applyFill="1" applyBorder="1" applyAlignment="1" applyProtection="1">
      <alignment horizontal="center" vertical="center" wrapText="1"/>
      <protection locked="0"/>
    </xf>
    <xf numFmtId="0" fontId="38" fillId="12" borderId="17" xfId="0" applyNumberFormat="1" applyFont="1" applyFill="1" applyBorder="1" applyAlignment="1" applyProtection="1">
      <alignment horizontal="center" vertical="center" wrapText="1"/>
      <protection locked="0"/>
    </xf>
    <xf numFmtId="0" fontId="37" fillId="7" borderId="81" xfId="1" applyNumberFormat="1" applyFont="1" applyFill="1" applyBorder="1" applyAlignment="1" applyProtection="1">
      <alignment horizontal="left" vertical="center" wrapText="1"/>
      <protection locked="0"/>
    </xf>
    <xf numFmtId="0" fontId="37" fillId="7" borderId="74" xfId="0" applyFont="1" applyFill="1" applyBorder="1" applyAlignment="1">
      <alignment horizontal="left"/>
    </xf>
    <xf numFmtId="0" fontId="37" fillId="7" borderId="17" xfId="0" applyFont="1" applyFill="1" applyBorder="1" applyAlignment="1">
      <alignment horizontal="left"/>
    </xf>
    <xf numFmtId="164" fontId="37" fillId="7" borderId="30" xfId="2" applyNumberFormat="1" applyFont="1" applyFill="1" applyBorder="1" applyAlignment="1" applyProtection="1">
      <alignment horizontal="center"/>
      <protection locked="0"/>
    </xf>
    <xf numFmtId="164" fontId="37" fillId="7" borderId="32" xfId="2" applyNumberFormat="1" applyFont="1" applyFill="1" applyBorder="1" applyAlignment="1" applyProtection="1">
      <alignment horizontal="center"/>
      <protection locked="0"/>
    </xf>
    <xf numFmtId="166" fontId="38" fillId="4" borderId="48" xfId="1" applyNumberFormat="1" applyFont="1" applyFill="1" applyBorder="1" applyAlignment="1">
      <alignment horizontal="left"/>
    </xf>
    <xf numFmtId="166" fontId="38" fillId="4" borderId="49" xfId="1" applyNumberFormat="1" applyFont="1" applyFill="1" applyBorder="1" applyAlignment="1">
      <alignment horizontal="left"/>
    </xf>
    <xf numFmtId="0" fontId="39" fillId="12" borderId="22" xfId="0" applyFont="1" applyFill="1" applyBorder="1" applyAlignment="1" applyProtection="1">
      <alignment horizontal="center" vertical="center"/>
      <protection locked="0"/>
    </xf>
    <xf numFmtId="0" fontId="39" fillId="12" borderId="23" xfId="0" applyFont="1" applyFill="1" applyBorder="1" applyAlignment="1" applyProtection="1">
      <alignment horizontal="center" vertical="center"/>
      <protection locked="0"/>
    </xf>
    <xf numFmtId="166" fontId="38" fillId="4" borderId="24" xfId="1" applyNumberFormat="1" applyFont="1" applyFill="1" applyBorder="1" applyAlignment="1">
      <alignment horizontal="left"/>
    </xf>
    <xf numFmtId="166" fontId="38" fillId="4" borderId="25" xfId="1" applyNumberFormat="1" applyFont="1" applyFill="1" applyBorder="1" applyAlignment="1">
      <alignment horizontal="left"/>
    </xf>
    <xf numFmtId="0" fontId="37" fillId="7" borderId="39" xfId="0" applyFont="1" applyFill="1" applyBorder="1" applyAlignment="1" applyProtection="1">
      <alignment horizontal="left" vertical="top" wrapText="1"/>
      <protection locked="0"/>
    </xf>
    <xf numFmtId="0" fontId="37" fillId="7" borderId="40" xfId="0" applyFont="1" applyFill="1" applyBorder="1" applyAlignment="1" applyProtection="1">
      <alignment horizontal="left" vertical="top" wrapText="1"/>
      <protection locked="0"/>
    </xf>
    <xf numFmtId="0" fontId="63" fillId="9" borderId="41" xfId="0" applyFont="1" applyFill="1" applyBorder="1" applyAlignment="1">
      <alignment horizontal="left"/>
    </xf>
    <xf numFmtId="0" fontId="63" fillId="9" borderId="42" xfId="0" applyFont="1" applyFill="1" applyBorder="1" applyAlignment="1">
      <alignment horizontal="left"/>
    </xf>
    <xf numFmtId="0" fontId="38" fillId="4" borderId="30" xfId="0" applyFont="1" applyFill="1" applyBorder="1" applyAlignment="1">
      <alignment horizontal="center"/>
    </xf>
    <xf numFmtId="0" fontId="38" fillId="4" borderId="32" xfId="0" applyFont="1" applyFill="1" applyBorder="1" applyAlignment="1">
      <alignment horizontal="center"/>
    </xf>
    <xf numFmtId="0" fontId="39" fillId="7" borderId="0" xfId="0" applyFont="1" applyFill="1" applyBorder="1" applyAlignment="1">
      <alignment horizontal="center"/>
    </xf>
    <xf numFmtId="0" fontId="37" fillId="7" borderId="0" xfId="0" applyFont="1" applyFill="1" applyBorder="1" applyAlignment="1">
      <alignment horizontal="center"/>
    </xf>
    <xf numFmtId="0" fontId="37" fillId="4" borderId="24" xfId="0" applyFont="1" applyFill="1" applyBorder="1" applyAlignment="1">
      <alignment horizontal="center" vertical="center" wrapText="1"/>
    </xf>
    <xf numFmtId="0" fontId="37" fillId="4" borderId="25" xfId="0" applyFont="1" applyFill="1" applyBorder="1" applyAlignment="1">
      <alignment horizontal="center" vertical="center" wrapText="1"/>
    </xf>
    <xf numFmtId="0" fontId="49" fillId="9" borderId="33" xfId="0" applyFont="1" applyFill="1" applyBorder="1" applyAlignment="1">
      <alignment horizontal="center"/>
    </xf>
    <xf numFmtId="0" fontId="49" fillId="9" borderId="0" xfId="0" applyFont="1" applyFill="1" applyAlignment="1">
      <alignment horizontal="center"/>
    </xf>
    <xf numFmtId="0" fontId="49" fillId="9" borderId="34" xfId="0" applyFont="1" applyFill="1" applyBorder="1" applyAlignment="1">
      <alignment horizontal="center"/>
    </xf>
    <xf numFmtId="0" fontId="39" fillId="8" borderId="22" xfId="0" applyFont="1" applyFill="1" applyBorder="1" applyAlignment="1">
      <alignment horizontal="center" vertical="center"/>
    </xf>
    <xf numFmtId="0" fontId="39" fillId="8" borderId="23" xfId="0" applyFont="1" applyFill="1" applyBorder="1" applyAlignment="1">
      <alignment horizontal="center" vertical="center"/>
    </xf>
    <xf numFmtId="0" fontId="39" fillId="7" borderId="0" xfId="0" applyFont="1" applyFill="1" applyAlignment="1">
      <alignment horizontal="center"/>
    </xf>
    <xf numFmtId="0" fontId="39" fillId="7" borderId="22" xfId="0" applyFont="1" applyFill="1" applyBorder="1" applyAlignment="1" applyProtection="1">
      <alignment horizontal="center" vertical="center"/>
      <protection locked="0"/>
    </xf>
    <xf numFmtId="0" fontId="39" fillId="7" borderId="23" xfId="0" applyFont="1" applyFill="1" applyBorder="1" applyAlignment="1" applyProtection="1">
      <alignment horizontal="center" vertical="center"/>
      <protection locked="0"/>
    </xf>
    <xf numFmtId="0" fontId="47" fillId="7" borderId="26" xfId="0" applyFont="1" applyFill="1" applyBorder="1" applyAlignment="1">
      <alignment horizontal="center" vertical="center" wrapText="1"/>
    </xf>
    <xf numFmtId="0" fontId="47" fillId="7" borderId="27" xfId="0" applyFont="1" applyFill="1" applyBorder="1" applyAlignment="1">
      <alignment horizontal="center" vertical="center" wrapText="1"/>
    </xf>
    <xf numFmtId="0" fontId="47" fillId="7" borderId="28" xfId="0" applyFont="1" applyFill="1" applyBorder="1" applyAlignment="1">
      <alignment horizontal="center" vertical="center" wrapText="1"/>
    </xf>
    <xf numFmtId="0" fontId="47" fillId="7" borderId="29" xfId="0" applyFont="1" applyFill="1" applyBorder="1" applyAlignment="1">
      <alignment horizontal="center" vertical="center" wrapText="1"/>
    </xf>
    <xf numFmtId="167" fontId="37" fillId="7" borderId="43" xfId="0" applyNumberFormat="1" applyFont="1" applyFill="1" applyBorder="1" applyAlignment="1">
      <alignment horizontal="center" vertical="center" wrapText="1"/>
    </xf>
    <xf numFmtId="167" fontId="37" fillId="7" borderId="44" xfId="0" applyNumberFormat="1" applyFont="1" applyFill="1" applyBorder="1" applyAlignment="1">
      <alignment horizontal="center" vertical="center" wrapText="1"/>
    </xf>
    <xf numFmtId="167" fontId="37" fillId="7" borderId="28" xfId="0" applyNumberFormat="1" applyFont="1" applyFill="1" applyBorder="1" applyAlignment="1">
      <alignment horizontal="center" vertical="center" wrapText="1"/>
    </xf>
    <xf numFmtId="167" fontId="37" fillId="7" borderId="29" xfId="0" applyNumberFormat="1" applyFont="1" applyFill="1" applyBorder="1" applyAlignment="1">
      <alignment horizontal="center" vertical="center" wrapText="1"/>
    </xf>
    <xf numFmtId="0" fontId="37" fillId="7" borderId="43" xfId="0" applyNumberFormat="1" applyFont="1" applyFill="1" applyBorder="1" applyAlignment="1">
      <alignment horizontal="center" vertical="center" wrapText="1"/>
    </xf>
    <xf numFmtId="0" fontId="37" fillId="7" borderId="45" xfId="0" applyNumberFormat="1" applyFont="1" applyFill="1" applyBorder="1" applyAlignment="1">
      <alignment horizontal="center" vertical="center" wrapText="1"/>
    </xf>
    <xf numFmtId="0" fontId="37" fillId="7" borderId="44" xfId="0" applyNumberFormat="1" applyFont="1" applyFill="1" applyBorder="1" applyAlignment="1">
      <alignment horizontal="center" vertical="center" wrapText="1"/>
    </xf>
    <xf numFmtId="0" fontId="37" fillId="7" borderId="28" xfId="0" applyNumberFormat="1" applyFont="1" applyFill="1" applyBorder="1" applyAlignment="1">
      <alignment horizontal="center" vertical="center" wrapText="1"/>
    </xf>
    <xf numFmtId="0" fontId="37" fillId="7" borderId="46" xfId="0" applyNumberFormat="1" applyFont="1" applyFill="1" applyBorder="1" applyAlignment="1">
      <alignment horizontal="center" vertical="center" wrapText="1"/>
    </xf>
    <xf numFmtId="0" fontId="37" fillId="7" borderId="29" xfId="0" applyNumberFormat="1" applyFont="1" applyFill="1" applyBorder="1" applyAlignment="1">
      <alignment horizontal="center" vertical="center" wrapText="1"/>
    </xf>
    <xf numFmtId="0" fontId="38" fillId="4" borderId="30" xfId="0" applyFont="1" applyFill="1" applyBorder="1" applyAlignment="1">
      <alignment horizontal="left" vertical="center"/>
    </xf>
    <xf numFmtId="0" fontId="38" fillId="4" borderId="32" xfId="0" applyFont="1" applyFill="1" applyBorder="1" applyAlignment="1">
      <alignment horizontal="left" vertical="center"/>
    </xf>
    <xf numFmtId="0" fontId="40" fillId="4" borderId="30" xfId="0" applyFont="1" applyFill="1" applyBorder="1" applyAlignment="1">
      <alignment horizontal="left" vertical="center" wrapText="1"/>
    </xf>
    <xf numFmtId="0" fontId="40" fillId="4" borderId="31" xfId="0" applyFont="1" applyFill="1" applyBorder="1" applyAlignment="1">
      <alignment horizontal="left" vertical="center" wrapText="1"/>
    </xf>
    <xf numFmtId="0" fontId="40" fillId="4" borderId="32" xfId="0" applyFont="1" applyFill="1" applyBorder="1" applyAlignment="1">
      <alignment horizontal="left" vertical="center" wrapText="1"/>
    </xf>
    <xf numFmtId="0" fontId="37" fillId="7" borderId="43" xfId="0" quotePrefix="1" applyNumberFormat="1" applyFont="1" applyFill="1" applyBorder="1" applyAlignment="1" applyProtection="1">
      <alignment horizontal="center" vertical="center" wrapText="1"/>
    </xf>
    <xf numFmtId="0" fontId="37" fillId="7" borderId="44" xfId="0" applyNumberFormat="1" applyFont="1" applyFill="1" applyBorder="1" applyAlignment="1" applyProtection="1">
      <alignment horizontal="center" vertical="center" wrapText="1"/>
    </xf>
    <xf numFmtId="0" fontId="37" fillId="7" borderId="28" xfId="0" applyNumberFormat="1" applyFont="1" applyFill="1" applyBorder="1" applyAlignment="1" applyProtection="1">
      <alignment horizontal="center" vertical="center" wrapText="1"/>
    </xf>
    <xf numFmtId="0" fontId="37" fillId="7" borderId="29" xfId="0" applyNumberFormat="1" applyFont="1" applyFill="1" applyBorder="1" applyAlignment="1" applyProtection="1">
      <alignment horizontal="center" vertical="center" wrapText="1"/>
    </xf>
    <xf numFmtId="49" fontId="37" fillId="7" borderId="17" xfId="0" applyNumberFormat="1" applyFont="1" applyFill="1" applyBorder="1" applyAlignment="1">
      <alignment horizontal="left"/>
    </xf>
    <xf numFmtId="0" fontId="40" fillId="9" borderId="30" xfId="0" applyNumberFormat="1" applyFont="1" applyFill="1" applyBorder="1" applyAlignment="1">
      <alignment horizontal="center" vertical="center" wrapText="1"/>
    </xf>
    <xf numFmtId="0" fontId="40" fillId="9" borderId="31" xfId="0" applyNumberFormat="1" applyFont="1" applyFill="1" applyBorder="1" applyAlignment="1">
      <alignment horizontal="center" vertical="center" wrapText="1"/>
    </xf>
    <xf numFmtId="0" fontId="38" fillId="4" borderId="31" xfId="0" applyFont="1" applyFill="1" applyBorder="1" applyAlignment="1">
      <alignment horizontal="center"/>
    </xf>
    <xf numFmtId="0" fontId="38" fillId="7" borderId="0" xfId="0" applyFont="1" applyFill="1" applyAlignment="1">
      <alignment horizontal="left" vertical="center" wrapText="1"/>
    </xf>
    <xf numFmtId="0" fontId="37" fillId="7" borderId="30" xfId="1" applyNumberFormat="1" applyFont="1" applyFill="1" applyBorder="1" applyAlignment="1">
      <alignment horizontal="left" vertical="center" wrapText="1"/>
    </xf>
    <xf numFmtId="0" fontId="37" fillId="7" borderId="31" xfId="1" applyNumberFormat="1" applyFont="1" applyFill="1" applyBorder="1" applyAlignment="1">
      <alignment horizontal="left" vertical="center" wrapText="1"/>
    </xf>
    <xf numFmtId="0" fontId="37" fillId="7" borderId="45" xfId="1" applyNumberFormat="1" applyFont="1" applyFill="1" applyBorder="1" applyAlignment="1">
      <alignment horizontal="left" vertical="center" wrapText="1"/>
    </xf>
    <xf numFmtId="0" fontId="37" fillId="7" borderId="44" xfId="1" applyNumberFormat="1" applyFont="1" applyFill="1" applyBorder="1" applyAlignment="1">
      <alignment horizontal="left" vertical="center" wrapText="1"/>
    </xf>
    <xf numFmtId="0" fontId="37" fillId="7" borderId="17" xfId="1" applyNumberFormat="1" applyFont="1" applyFill="1" applyBorder="1" applyAlignment="1">
      <alignment horizontal="center" vertical="center" wrapText="1"/>
    </xf>
    <xf numFmtId="0" fontId="37" fillId="7" borderId="36" xfId="0" applyFont="1" applyFill="1" applyBorder="1" applyAlignment="1">
      <alignment horizontal="center" vertical="center"/>
    </xf>
    <xf numFmtId="0" fontId="37" fillId="9" borderId="52" xfId="0" applyFont="1" applyFill="1" applyBorder="1" applyAlignment="1">
      <alignment horizontal="center" vertical="center"/>
    </xf>
    <xf numFmtId="0" fontId="37" fillId="9" borderId="53" xfId="0" applyFont="1" applyFill="1" applyBorder="1" applyAlignment="1">
      <alignment horizontal="center" vertical="center"/>
    </xf>
    <xf numFmtId="0" fontId="37" fillId="9" borderId="54" xfId="0" applyFont="1" applyFill="1" applyBorder="1" applyAlignment="1">
      <alignment horizontal="center" vertical="center"/>
    </xf>
    <xf numFmtId="0" fontId="37" fillId="7" borderId="50" xfId="0" applyFont="1" applyFill="1" applyBorder="1" applyAlignment="1">
      <alignment horizontal="center" vertical="center"/>
    </xf>
    <xf numFmtId="0" fontId="37" fillId="7" borderId="51" xfId="0" applyFont="1" applyFill="1" applyBorder="1" applyAlignment="1">
      <alignment horizontal="center" vertical="center"/>
    </xf>
    <xf numFmtId="0" fontId="38" fillId="7" borderId="37" xfId="0" applyFont="1" applyFill="1" applyBorder="1" applyAlignment="1">
      <alignment horizontal="center"/>
    </xf>
    <xf numFmtId="0" fontId="38" fillId="7" borderId="38" xfId="0" applyFont="1" applyFill="1" applyBorder="1" applyAlignment="1">
      <alignment horizontal="center"/>
    </xf>
    <xf numFmtId="49" fontId="37" fillId="7" borderId="30" xfId="0" applyNumberFormat="1" applyFont="1" applyFill="1" applyBorder="1" applyAlignment="1">
      <alignment horizontal="center"/>
    </xf>
    <xf numFmtId="49" fontId="37" fillId="7" borderId="31" xfId="0" applyNumberFormat="1" applyFont="1" applyFill="1" applyBorder="1" applyAlignment="1">
      <alignment horizontal="center"/>
    </xf>
    <xf numFmtId="49" fontId="37" fillId="7" borderId="32" xfId="0" applyNumberFormat="1" applyFont="1" applyFill="1" applyBorder="1" applyAlignment="1">
      <alignment horizontal="center"/>
    </xf>
    <xf numFmtId="0" fontId="39" fillId="7" borderId="22" xfId="0" applyFont="1" applyFill="1" applyBorder="1" applyAlignment="1">
      <alignment horizontal="center" vertical="center"/>
    </xf>
    <xf numFmtId="0" fontId="39" fillId="7" borderId="23" xfId="0" applyFont="1" applyFill="1" applyBorder="1" applyAlignment="1">
      <alignment horizontal="center" vertical="center"/>
    </xf>
    <xf numFmtId="0" fontId="37" fillId="7" borderId="19" xfId="0" quotePrefix="1" applyNumberFormat="1" applyFont="1" applyFill="1" applyBorder="1" applyAlignment="1" applyProtection="1">
      <alignment horizontal="center" vertical="center" wrapText="1"/>
      <protection locked="0"/>
    </xf>
    <xf numFmtId="0" fontId="37" fillId="7" borderId="20" xfId="0" quotePrefix="1" applyNumberFormat="1" applyFont="1" applyFill="1" applyBorder="1" applyAlignment="1" applyProtection="1">
      <alignment horizontal="center" vertical="center" wrapText="1"/>
      <protection locked="0"/>
    </xf>
    <xf numFmtId="0" fontId="37" fillId="7" borderId="44" xfId="0" applyNumberFormat="1" applyFont="1" applyFill="1" applyBorder="1" applyAlignment="1" applyProtection="1">
      <alignment horizontal="center" vertical="center" wrapText="1"/>
      <protection locked="0"/>
    </xf>
    <xf numFmtId="0" fontId="37" fillId="7" borderId="29" xfId="0" applyNumberFormat="1" applyFont="1" applyFill="1" applyBorder="1" applyAlignment="1" applyProtection="1">
      <alignment horizontal="center" vertical="center" wrapText="1"/>
      <protection locked="0"/>
    </xf>
    <xf numFmtId="166" fontId="38" fillId="4" borderId="16" xfId="1" applyNumberFormat="1" applyFont="1" applyFill="1" applyBorder="1" applyAlignment="1">
      <alignment horizontal="left"/>
    </xf>
    <xf numFmtId="0" fontId="40" fillId="12" borderId="39" xfId="0" applyFont="1" applyFill="1" applyBorder="1" applyAlignment="1">
      <alignment horizontal="center" vertical="center" wrapText="1"/>
    </xf>
    <xf numFmtId="0" fontId="40" fillId="12" borderId="40" xfId="0" applyFont="1" applyFill="1" applyBorder="1" applyAlignment="1">
      <alignment horizontal="center" vertical="center" wrapText="1"/>
    </xf>
    <xf numFmtId="166" fontId="37" fillId="7" borderId="30" xfId="1" applyNumberFormat="1" applyFont="1" applyFill="1" applyBorder="1" applyAlignment="1">
      <alignment horizontal="left" vertical="center" wrapText="1"/>
    </xf>
    <xf numFmtId="166" fontId="37" fillId="7" borderId="31" xfId="1" applyNumberFormat="1" applyFont="1" applyFill="1" applyBorder="1" applyAlignment="1">
      <alignment horizontal="left" vertical="center" wrapText="1"/>
    </xf>
    <xf numFmtId="166" fontId="37" fillId="7" borderId="45" xfId="1" applyNumberFormat="1" applyFont="1" applyFill="1" applyBorder="1" applyAlignment="1">
      <alignment horizontal="left" vertical="center" wrapText="1"/>
    </xf>
    <xf numFmtId="166" fontId="37" fillId="7" borderId="44" xfId="1" applyNumberFormat="1" applyFont="1" applyFill="1" applyBorder="1" applyAlignment="1">
      <alignment horizontal="left" vertical="center" wrapText="1"/>
    </xf>
    <xf numFmtId="0" fontId="37" fillId="7" borderId="37" xfId="0" applyFont="1" applyFill="1" applyBorder="1" applyAlignment="1">
      <alignment horizontal="center"/>
    </xf>
    <xf numFmtId="0" fontId="37" fillId="7" borderId="38" xfId="0" applyFont="1" applyFill="1" applyBorder="1" applyAlignment="1">
      <alignment horizontal="center"/>
    </xf>
    <xf numFmtId="166" fontId="37" fillId="7" borderId="17" xfId="1" applyNumberFormat="1" applyFont="1" applyFill="1" applyBorder="1" applyAlignment="1">
      <alignment horizontal="center" vertical="center" wrapText="1"/>
    </xf>
    <xf numFmtId="49" fontId="37" fillId="7" borderId="30" xfId="0" applyNumberFormat="1" applyFont="1" applyFill="1" applyBorder="1" applyAlignment="1">
      <alignment horizontal="left"/>
    </xf>
    <xf numFmtId="49" fontId="37" fillId="7" borderId="31" xfId="0" applyNumberFormat="1" applyFont="1" applyFill="1" applyBorder="1" applyAlignment="1">
      <alignment horizontal="left"/>
    </xf>
    <xf numFmtId="49" fontId="37" fillId="7" borderId="32" xfId="0" applyNumberFormat="1" applyFont="1" applyFill="1" applyBorder="1" applyAlignment="1">
      <alignment horizontal="left"/>
    </xf>
    <xf numFmtId="0" fontId="35" fillId="7" borderId="30" xfId="0" applyFont="1" applyFill="1" applyBorder="1" applyAlignment="1">
      <alignment horizontal="left" vertical="center" wrapText="1"/>
    </xf>
    <xf numFmtId="0" fontId="35" fillId="7" borderId="32" xfId="0" applyFont="1" applyFill="1" applyBorder="1" applyAlignment="1">
      <alignment horizontal="left" vertical="center" wrapText="1"/>
    </xf>
    <xf numFmtId="0" fontId="60" fillId="4" borderId="0" xfId="5" applyFont="1" applyFill="1" applyBorder="1" applyAlignment="1">
      <alignment horizontal="center" vertical="center" wrapText="1"/>
    </xf>
    <xf numFmtId="0" fontId="53" fillId="0" borderId="0" xfId="5" applyFont="1" applyAlignment="1" applyProtection="1">
      <alignment horizontal="left" vertical="center"/>
    </xf>
    <xf numFmtId="0" fontId="56" fillId="0" borderId="5" xfId="5" applyFont="1" applyBorder="1" applyAlignment="1" applyProtection="1">
      <alignment horizontal="center" vertical="center"/>
      <protection locked="0"/>
    </xf>
    <xf numFmtId="0" fontId="56" fillId="0" borderId="15" xfId="5" applyFont="1" applyBorder="1" applyAlignment="1" applyProtection="1">
      <alignment horizontal="center" vertical="center"/>
      <protection locked="0"/>
    </xf>
    <xf numFmtId="0" fontId="56" fillId="0" borderId="5" xfId="5" applyNumberFormat="1" applyFont="1" applyBorder="1" applyAlignment="1" applyProtection="1">
      <alignment horizontal="center" vertical="center"/>
      <protection locked="0"/>
    </xf>
    <xf numFmtId="0" fontId="56" fillId="0" borderId="15" xfId="5" applyNumberFormat="1" applyFont="1" applyBorder="1" applyAlignment="1" applyProtection="1">
      <alignment horizontal="center" vertical="center"/>
      <protection locked="0"/>
    </xf>
    <xf numFmtId="166" fontId="37" fillId="12" borderId="30" xfId="1" applyNumberFormat="1" applyFont="1" applyFill="1" applyBorder="1" applyAlignment="1">
      <alignment horizontal="left" vertical="top"/>
    </xf>
    <xf numFmtId="166" fontId="37" fillId="12" borderId="32" xfId="1" applyNumberFormat="1" applyFont="1" applyFill="1" applyBorder="1" applyAlignment="1">
      <alignment horizontal="left" vertical="top"/>
    </xf>
    <xf numFmtId="0" fontId="52" fillId="14" borderId="6" xfId="5" applyFont="1" applyFill="1" applyBorder="1" applyAlignment="1">
      <alignment horizontal="center" vertical="center" wrapText="1"/>
    </xf>
    <xf numFmtId="0" fontId="52" fillId="14" borderId="7" xfId="5" applyFont="1" applyFill="1" applyBorder="1" applyAlignment="1">
      <alignment horizontal="center" vertical="center" wrapText="1"/>
    </xf>
    <xf numFmtId="0" fontId="56" fillId="0" borderId="0" xfId="5" applyFont="1" applyAlignment="1" applyProtection="1">
      <alignment horizontal="left" vertical="center" wrapText="1"/>
    </xf>
    <xf numFmtId="0" fontId="56" fillId="0" borderId="12" xfId="5" applyNumberFormat="1" applyFont="1" applyBorder="1" applyAlignment="1" applyProtection="1">
      <alignment horizontal="center" vertical="center"/>
      <protection locked="0"/>
    </xf>
    <xf numFmtId="0" fontId="56" fillId="0" borderId="14" xfId="5" applyNumberFormat="1" applyFont="1" applyBorder="1" applyAlignment="1" applyProtection="1">
      <alignment horizontal="center" vertical="center"/>
      <protection locked="0"/>
    </xf>
    <xf numFmtId="0" fontId="62" fillId="9" borderId="33" xfId="0" applyFont="1" applyFill="1" applyBorder="1" applyAlignment="1">
      <alignment horizontal="center"/>
    </xf>
    <xf numFmtId="0" fontId="62" fillId="9" borderId="0" xfId="0" applyFont="1" applyFill="1" applyBorder="1" applyAlignment="1">
      <alignment horizontal="center"/>
    </xf>
    <xf numFmtId="0" fontId="61" fillId="2" borderId="0" xfId="0" applyFont="1" applyFill="1" applyBorder="1" applyAlignment="1">
      <alignment horizontal="center"/>
    </xf>
    <xf numFmtId="14" fontId="54" fillId="0" borderId="0" xfId="5" applyNumberFormat="1" applyFont="1" applyAlignment="1" applyProtection="1">
      <alignment horizontal="left"/>
      <protection locked="0"/>
    </xf>
    <xf numFmtId="0" fontId="54" fillId="0" borderId="0" xfId="5" applyNumberFormat="1" applyFont="1" applyAlignment="1" applyProtection="1">
      <alignment horizontal="left"/>
      <protection locked="0"/>
    </xf>
    <xf numFmtId="0" fontId="53" fillId="0" borderId="0" xfId="5" applyFont="1" applyAlignment="1" applyProtection="1">
      <alignment horizontal="left"/>
      <protection locked="0"/>
    </xf>
    <xf numFmtId="0" fontId="50" fillId="0" borderId="8" xfId="5" applyBorder="1" applyAlignment="1">
      <alignment horizontal="center" vertical="center"/>
    </xf>
    <xf numFmtId="0" fontId="50" fillId="0" borderId="0" xfId="5" applyBorder="1" applyAlignment="1">
      <alignment horizontal="center" vertical="center"/>
    </xf>
    <xf numFmtId="0" fontId="57" fillId="0" borderId="0" xfId="6" applyAlignment="1" applyProtection="1">
      <alignment horizontal="left" vertical="center"/>
    </xf>
    <xf numFmtId="0" fontId="56" fillId="0" borderId="0" xfId="5" applyFont="1" applyAlignment="1" applyProtection="1">
      <alignment horizontal="left" vertical="center"/>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168" fontId="56" fillId="0" borderId="0" xfId="5" applyNumberFormat="1" applyFont="1" applyAlignment="1" applyProtection="1">
      <alignment horizontal="left" vertical="center"/>
    </xf>
    <xf numFmtId="0" fontId="11" fillId="2" borderId="0" xfId="0" applyFont="1" applyFill="1" applyAlignment="1">
      <alignment horizontal="center"/>
    </xf>
    <xf numFmtId="0" fontId="9" fillId="0" borderId="6" xfId="0" applyFont="1" applyBorder="1" applyAlignment="1">
      <alignment horizontal="left" vertical="center" wrapText="1"/>
    </xf>
    <xf numFmtId="0" fontId="9" fillId="0" borderId="9" xfId="0" applyFont="1" applyBorder="1" applyAlignment="1">
      <alignment horizontal="left" vertical="center" wrapText="1"/>
    </xf>
    <xf numFmtId="0" fontId="9" fillId="0" borderId="7" xfId="0" applyFont="1" applyBorder="1" applyAlignment="1">
      <alignment horizontal="left" vertical="center" wrapText="1"/>
    </xf>
    <xf numFmtId="0" fontId="27" fillId="0" borderId="6" xfId="0" applyFont="1" applyBorder="1" applyAlignment="1">
      <alignment horizontal="left" wrapText="1"/>
    </xf>
    <xf numFmtId="0" fontId="27" fillId="0" borderId="9" xfId="0" applyFont="1" applyBorder="1" applyAlignment="1">
      <alignment horizontal="left" wrapText="1"/>
    </xf>
    <xf numFmtId="0" fontId="27" fillId="0" borderId="7" xfId="0" applyFont="1" applyBorder="1" applyAlignment="1">
      <alignment horizontal="left" wrapText="1"/>
    </xf>
    <xf numFmtId="0" fontId="27" fillId="0" borderId="0" xfId="0" applyFont="1" applyAlignment="1">
      <alignment horizontal="left" wrapText="1"/>
    </xf>
    <xf numFmtId="0" fontId="12" fillId="4" borderId="6" xfId="0" applyFont="1" applyFill="1" applyBorder="1" applyAlignment="1">
      <alignment horizontal="center"/>
    </xf>
    <xf numFmtId="0" fontId="12"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2" fillId="4" borderId="10" xfId="0" applyFont="1" applyFill="1" applyBorder="1" applyAlignment="1">
      <alignment horizontal="center"/>
    </xf>
    <xf numFmtId="0" fontId="12" fillId="4" borderId="8" xfId="0" applyFont="1" applyFill="1" applyBorder="1" applyAlignment="1">
      <alignment horizontal="center"/>
    </xf>
    <xf numFmtId="0" fontId="20" fillId="4" borderId="12" xfId="0" applyFont="1" applyFill="1" applyBorder="1" applyAlignment="1">
      <alignment horizontal="center"/>
    </xf>
    <xf numFmtId="0" fontId="20" fillId="4" borderId="13" xfId="0" applyFont="1" applyFill="1" applyBorder="1" applyAlignment="1">
      <alignment horizontal="center"/>
    </xf>
    <xf numFmtId="0" fontId="27" fillId="0" borderId="6" xfId="0" applyFont="1" applyBorder="1" applyAlignment="1">
      <alignment horizontal="left" vertical="center" wrapText="1"/>
    </xf>
    <xf numFmtId="0" fontId="27" fillId="0" borderId="9" xfId="0" applyFont="1" applyBorder="1" applyAlignment="1">
      <alignment horizontal="left" vertical="center" wrapText="1"/>
    </xf>
    <xf numFmtId="0" fontId="27" fillId="0" borderId="7" xfId="0" applyFont="1" applyBorder="1" applyAlignment="1">
      <alignment horizontal="left" vertical="center" wrapText="1"/>
    </xf>
    <xf numFmtId="0" fontId="27" fillId="0" borderId="8" xfId="0" applyFont="1" applyBorder="1" applyAlignment="1">
      <alignment horizontal="left" wrapText="1"/>
    </xf>
    <xf numFmtId="0" fontId="12"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2" fillId="4" borderId="5" xfId="0" applyFont="1" applyFill="1" applyBorder="1" applyAlignment="1">
      <alignment horizontal="center"/>
    </xf>
    <xf numFmtId="0" fontId="12" fillId="4" borderId="0" xfId="0" applyFont="1" applyFill="1" applyAlignment="1">
      <alignment horizontal="center"/>
    </xf>
    <xf numFmtId="0" fontId="0" fillId="0" borderId="2" xfId="0" applyBorder="1" applyAlignment="1">
      <alignment horizontal="left"/>
    </xf>
    <xf numFmtId="0" fontId="10" fillId="0" borderId="2" xfId="4" applyBorder="1" applyAlignment="1">
      <alignment horizontal="left"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27" fillId="0" borderId="0" xfId="0" applyFont="1" applyBorder="1" applyAlignment="1">
      <alignment horizontal="left" wrapText="1"/>
    </xf>
    <xf numFmtId="0" fontId="12"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7" fillId="0" borderId="15" xfId="0" applyFont="1" applyBorder="1" applyAlignment="1">
      <alignment horizontal="left" wrapText="1"/>
    </xf>
  </cellXfs>
  <cellStyles count="12">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Normal 3" xfId="10"/>
    <cellStyle name="Percent" xfId="3" builtinId="5"/>
    <cellStyle name="Percent 3" xfId="11"/>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revisionHeaders" Target="revisions/revisionHeader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usernames" Target="revisions/userNam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ser>
          <c:idx val="0"/>
          <c:order val="1"/>
          <c:tx>
            <c:strRef>
              <c:f>'FY19 Project Reporting'!$B$49</c:f>
              <c:strCache>
                <c:ptCount val="1"/>
                <c:pt idx="0">
                  <c:v>TTD Estimated Operating Costs (YTD)</c:v>
                </c:pt>
              </c:strCache>
            </c:strRef>
          </c:tx>
          <c:explosion val="32"/>
          <c:dLbls>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Reporting'!$D$49:$E$49</c:f>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multiLvlStrRef>
              <c:f>'FY19 Project Reporting'!$B$49:$B$50</c:f>
            </c:multiLvlStrRef>
          </c:cat>
          <c:val>
            <c:numRef>
              <c:f>'FY19 Project Reporting'!$D$49:$D$50</c:f>
            </c:numRef>
          </c:val>
        </c:ser>
        <c:dLbls>
          <c:showLegendKey val="0"/>
          <c:showVal val="0"/>
          <c:showCatName val="0"/>
          <c:showSerName val="0"/>
          <c:showPercent val="0"/>
          <c:showBubbleSize val="0"/>
        </c:dLbls>
        <c:gapWidth val="150"/>
        <c:overlap val="100"/>
        <c:axId val="77390416"/>
        <c:axId val="77390808"/>
      </c:barChart>
      <c:catAx>
        <c:axId val="77390416"/>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390808"/>
        <c:crosses val="autoZero"/>
        <c:auto val="1"/>
        <c:lblAlgn val="ctr"/>
        <c:lblOffset val="100"/>
        <c:noMultiLvlLbl val="0"/>
      </c:catAx>
      <c:valAx>
        <c:axId val="7739080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73904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layout/>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ext>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'FY19 Project Reporting'!$D$59:$E$59</c:f>
              <c:numCache>
                <c:formatCode>_("$"* #,##0_);_("$"* \(#,##0\);_("$"* "-"??_);_(@_)</c:formatCode>
                <c:ptCount val="2"/>
                <c:pt idx="1">
                  <c:v>64000602.800263502</c:v>
                </c:pt>
              </c:numCache>
            </c:numRef>
          </c:val>
          <c:extLst>
            <c:ext xmlns:c15="http://schemas.microsoft.com/office/drawing/2012/chart" uri="{02D57815-91ED-43cb-92C2-25804820EDAC}">
              <c15:filteredCategoryTitle>
                <c15:cat>
                  <c:multiLvlStrRef>
                    <c:extLst>
                      <c:ext uri="{02D57815-91ED-43cb-92C2-25804820EDAC}">
                        <c15:formulaRef>
                          <c15:sqref>'FY19 Project Reporting'!$D$48:$E$48</c15:sqref>
                        </c15:formulaRef>
                      </c:ext>
                    </c:extLst>
                  </c:multiLvlStrRef>
                </c15:cat>
              </c15:filteredCategoryTitl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layout/>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#,##0.00_);_("$"* \(#,##0.00\);_("$"* "-"??_);_(@_)</c:formatCode>
                <c:ptCount val="2"/>
                <c:pt idx="1">
                  <c:v>64000602.800263502</c:v>
                </c:pt>
              </c:numCache>
            </c:numRef>
          </c:val>
        </c:ser>
        <c:dLbls>
          <c:showLegendKey val="0"/>
          <c:showVal val="0"/>
          <c:showCatName val="0"/>
          <c:showSerName val="0"/>
          <c:showPercent val="0"/>
          <c:showBubbleSize val="0"/>
        </c:dLbls>
        <c:gapWidth val="150"/>
        <c:overlap val="100"/>
        <c:axId val="431372112"/>
        <c:axId val="431372504"/>
      </c:barChart>
      <c:catAx>
        <c:axId val="43137211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1372504"/>
        <c:crosses val="autoZero"/>
        <c:auto val="1"/>
        <c:lblAlgn val="ctr"/>
        <c:lblOffset val="100"/>
        <c:noMultiLvlLbl val="0"/>
      </c:catAx>
      <c:valAx>
        <c:axId val="43137250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4313721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0</c:v>
                </c:pt>
              </c:numCache>
            </c:numRef>
          </c:val>
        </c:ser>
        <c:dLbls>
          <c:dLblPos val="ctr"/>
          <c:showLegendKey val="0"/>
          <c:showVal val="1"/>
          <c:showCatName val="0"/>
          <c:showSerName val="0"/>
          <c:showPercent val="0"/>
          <c:showBubbleSize val="0"/>
        </c:dLbls>
        <c:gapWidth val="79"/>
        <c:axId val="585869264"/>
        <c:axId val="585869656"/>
      </c:barChart>
      <c:catAx>
        <c:axId val="585869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85869656"/>
        <c:crosses val="autoZero"/>
        <c:auto val="1"/>
        <c:lblAlgn val="ctr"/>
        <c:lblOffset val="100"/>
        <c:noMultiLvlLbl val="0"/>
      </c:catAx>
      <c:valAx>
        <c:axId val="585869656"/>
        <c:scaling>
          <c:orientation val="minMax"/>
        </c:scaling>
        <c:delete val="1"/>
        <c:axPos val="l"/>
        <c:numFmt formatCode="_(&quot;$&quot;* #,##0_);_(&quot;$&quot;* \(#,##0\);_(&quot;$&quot;* &quot;-&quot;??_);_(@_)" sourceLinked="1"/>
        <c:majorTickMark val="none"/>
        <c:minorTickMark val="none"/>
        <c:tickLblPos val="nextTo"/>
        <c:crossAx val="585869264"/>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88066781.826336324</c:v>
                </c:pt>
              </c:numCache>
            </c:numRef>
          </c:val>
        </c:ser>
        <c:dLbls>
          <c:dLblPos val="ctr"/>
          <c:showLegendKey val="0"/>
          <c:showVal val="1"/>
          <c:showCatName val="0"/>
          <c:showSerName val="0"/>
          <c:showPercent val="0"/>
          <c:showBubbleSize val="0"/>
        </c:dLbls>
        <c:gapWidth val="79"/>
        <c:axId val="688390632"/>
        <c:axId val="688391024"/>
      </c:barChart>
      <c:catAx>
        <c:axId val="68839063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688391024"/>
        <c:crosses val="autoZero"/>
        <c:auto val="1"/>
        <c:lblAlgn val="ctr"/>
        <c:lblOffset val="100"/>
        <c:noMultiLvlLbl val="0"/>
      </c:catAx>
      <c:valAx>
        <c:axId val="688391024"/>
        <c:scaling>
          <c:orientation val="minMax"/>
        </c:scaling>
        <c:delete val="1"/>
        <c:axPos val="l"/>
        <c:numFmt formatCode="_(&quot;$&quot;* #,##0_);_(&quot;$&quot;* \(#,##0\);_(&quot;$&quot;* &quot;-&quot;??_);_(@_)" sourceLinked="1"/>
        <c:majorTickMark val="none"/>
        <c:minorTickMark val="none"/>
        <c:tickLblPos val="nextTo"/>
        <c:crossAx val="68839063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-858348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88066781.826336324</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DOLRT-Orange'!$X$31" lockText="1"/>
</file>

<file path=xl/ctrlProps/ctrlProp22.xml><?xml version="1.0" encoding="utf-8"?>
<formControlPr xmlns="http://schemas.microsoft.com/office/spreadsheetml/2009/9/main" objectType="CheckBox" fmlaLink="'DOLRT-Orange'!$X$32" lockText="1"/>
</file>

<file path=xl/ctrlProps/ctrlProp23.xml><?xml version="1.0" encoding="utf-8"?>
<formControlPr xmlns="http://schemas.microsoft.com/office/spreadsheetml/2009/9/main" objectType="CheckBox" checked="Checked" fmlaLink="'DOLRT-Orange'!$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fmlaLink="$X$29" lockText="1"/>
</file>

<file path=xl/ctrlProps/ctrlProp4.xml><?xml version="1.0" encoding="utf-8"?>
<formControlPr xmlns="http://schemas.microsoft.com/office/spreadsheetml/2009/9/main" objectType="CheckBox" checked="Checked" fmlaLink="$X$25" lockText="1"/>
</file>

<file path=xl/ctrlProps/ctrlProp5.xml><?xml version="1.0" encoding="utf-8"?>
<formControlPr xmlns="http://schemas.microsoft.com/office/spreadsheetml/2009/9/main" objectType="CheckBox"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5868529" y="5308023"/>
              <a:ext cx="3542002" cy="165434"/>
              <a:chOff x="5533122" y="9125355"/>
              <a:chExt cx="2403105" cy="204176"/>
            </a:xfrm>
          </xdr:grpSpPr>
          <xdr:sp macro="" textlink="">
            <xdr:nvSpPr>
              <xdr:cNvPr id="2075" name="Check Box 27" hidden="1">
                <a:extLst>
                  <a:ext uri="{63B3BB69-23CF-44E3-9099-C40C66FF867C}">
                    <a14:compatExt spid="_x0000_s2075"/>
                  </a:ext>
                </a:extLst>
              </xdr:cNvPr>
              <xdr:cNvSpPr/>
            </xdr:nvSpPr>
            <xdr:spPr bwMode="auto">
              <a:xfrm>
                <a:off x="6831171" y="9125492"/>
                <a:ext cx="1105056" cy="2040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22" y="9125355"/>
                <a:ext cx="1097166"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4340802" y="5118389"/>
              <a:ext cx="6534378" cy="180975"/>
              <a:chOff x="4372803" y="8739395"/>
              <a:chExt cx="4743454" cy="180975"/>
            </a:xfrm>
          </xdr:grpSpPr>
          <xdr:sp macro="" textlink="">
            <xdr:nvSpPr>
              <xdr:cNvPr id="2095" name="Check Box 47" hidden="1">
                <a:extLst>
                  <a:ext uri="{63B3BB69-23CF-44E3-9099-C40C66FF867C}">
                    <a14:compatExt spid="_x0000_s20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4236027" y="4304434"/>
              <a:ext cx="6678139" cy="804430"/>
              <a:chOff x="4269171" y="6512801"/>
              <a:chExt cx="4880929" cy="1306587"/>
            </a:xfrm>
          </xdr:grpSpPr>
          <xdr:sp macro="" textlink="">
            <xdr:nvSpPr>
              <xdr:cNvPr id="2079" name="Check Box 31" hidden="1">
                <a:extLst>
                  <a:ext uri="{63B3BB69-23CF-44E3-9099-C40C66FF867C}">
                    <a14:compatExt spid="_x0000_s2079"/>
                  </a:ext>
                </a:extLst>
              </xdr:cNvPr>
              <xdr:cNvSpPr/>
            </xdr:nvSpPr>
            <xdr:spPr bwMode="auto">
              <a:xfrm>
                <a:off x="4269171" y="7581244"/>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7"/>
                <a:ext cx="1482944"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89"/>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4687393" y="6277822"/>
              <a:ext cx="3342538" cy="142875"/>
              <a:chOff x="5305242" y="10346369"/>
              <a:chExt cx="3350175" cy="161925"/>
            </a:xfrm>
          </xdr:grpSpPr>
          <xdr:sp macro="" textlink="">
            <xdr:nvSpPr>
              <xdr:cNvPr id="2113" name="Check Box 65" hidden="1">
                <a:extLst>
                  <a:ext uri="{63B3BB69-23CF-44E3-9099-C40C66FF867C}">
                    <a14:compatExt spid="_x0000_s2113"/>
                  </a:ext>
                </a:extLst>
              </xdr:cNvPr>
              <xdr:cNvSpPr/>
            </xdr:nvSpPr>
            <xdr:spPr bwMode="auto">
              <a:xfrm>
                <a:off x="5305242"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0" y="10346369"/>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472795" y="10385498"/>
              <a:ext cx="3434845" cy="177341"/>
              <a:chOff x="5533099" y="9125420"/>
              <a:chExt cx="2403108" cy="204144"/>
            </a:xfrm>
          </xdr:grpSpPr>
          <xdr:sp macro="" textlink="">
            <xdr:nvSpPr>
              <xdr:cNvPr id="2117" name="Check Box 69" hidden="1">
                <a:extLst>
                  <a:ext uri="{63B3BB69-23CF-44E3-9099-C40C66FF867C}">
                    <a14:compatExt spid="_x0000_s2117"/>
                  </a:ext>
                </a:extLst>
              </xdr:cNvPr>
              <xdr:cNvSpPr/>
            </xdr:nvSpPr>
            <xdr:spPr bwMode="auto">
              <a:xfrm>
                <a:off x="6831150" y="9125526"/>
                <a:ext cx="1105057"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9" y="9125420"/>
                <a:ext cx="109715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sridharan\OneDrive%20-%20GoTriangle\Financial%20Model\D-OLRT\April%202017%20Submission%20FFGA\0704_FMOD_GoTriangle-Scenario-40-EE%20v10-3_FINAL%20for%20Discussion%20State%20funding%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Finance\Durham-Orange%20Transit%20Plan\DO-LRT\Monthly%20Progress%20Report\GL%20Backup%20Documentation\Report%20%231\DOLRT%20Report%20%231%20Expenses%20Backup%20(011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PT"/>
      <sheetName val="Reporting Tab"/>
      <sheetName val="Durham Assumptions"/>
      <sheetName val="Durham Revenues"/>
      <sheetName val="Durham Operating"/>
      <sheetName val="Durham Capital"/>
      <sheetName val="Durham Cash Flow"/>
      <sheetName val="Orange Assumptions"/>
      <sheetName val="Orange Revenues"/>
      <sheetName val="Orange Operating"/>
      <sheetName val="Orange Capital"/>
      <sheetName val="Orange Cash Flow"/>
      <sheetName val="GoTriangle Assumptions"/>
      <sheetName val="GoTriangle Revenue"/>
      <sheetName val="GoTriangle Operating"/>
      <sheetName val="GoTriangle Capital"/>
      <sheetName val="GoTriangle Cashflow"/>
      <sheetName val="Overall Cashflow"/>
      <sheetName val="D-O LRT Assumptions"/>
      <sheetName val="D-O LRT Sources"/>
      <sheetName val="D-O LRT Uses"/>
      <sheetName val="D-O LRT State of Good Repair"/>
      <sheetName val="D-W CRT"/>
      <sheetName val="Financing Summary"/>
      <sheetName val="Durham Financing Summary"/>
      <sheetName val="Orange Financing Summary"/>
      <sheetName val="Coverage Ratios"/>
      <sheetName val="Debt Issuance 1"/>
      <sheetName val="Debt Issuance 2"/>
      <sheetName val="Debt Issuance 3"/>
      <sheetName val="Debt Issuance 4"/>
      <sheetName val="Debt Issuance 5"/>
      <sheetName val="Debt Issuance 6"/>
      <sheetName val="Debt Issuance 7"/>
      <sheetName val="Debt Issuance 8"/>
      <sheetName val="Debt Issuance 9"/>
      <sheetName val="Debt Issuance 10"/>
      <sheetName val="Debt Issuance 11"/>
      <sheetName val="Debt Issuance 12"/>
      <sheetName val="Debt Issuance 13"/>
      <sheetName val="Debt Issuance 14"/>
      <sheetName val="Debt Issuance 15"/>
      <sheetName val="TIF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4">
          <cell r="C4">
            <v>2478419833.2959852</v>
          </cell>
        </row>
      </sheetData>
      <sheetData sheetId="19">
        <row r="36">
          <cell r="D36">
            <v>0</v>
          </cell>
          <cell r="E36">
            <v>0</v>
          </cell>
          <cell r="F36">
            <v>0</v>
          </cell>
          <cell r="G36">
            <v>100000000</v>
          </cell>
          <cell r="H36">
            <v>100000000</v>
          </cell>
          <cell r="I36">
            <v>100000000</v>
          </cell>
          <cell r="J36">
            <v>100000000</v>
          </cell>
          <cell r="K36">
            <v>100000000</v>
          </cell>
          <cell r="L36">
            <v>100000000</v>
          </cell>
          <cell r="M36">
            <v>100000000</v>
          </cell>
          <cell r="N36">
            <v>100000000</v>
          </cell>
          <cell r="O36">
            <v>100000000</v>
          </cell>
          <cell r="P36">
            <v>100000000</v>
          </cell>
          <cell r="Q36">
            <v>100000000</v>
          </cell>
          <cell r="R36">
            <v>100000000</v>
          </cell>
          <cell r="S36">
            <v>35577788.740328074</v>
          </cell>
          <cell r="T36">
            <v>0</v>
          </cell>
        </row>
      </sheetData>
      <sheetData sheetId="20">
        <row r="20">
          <cell r="C20">
            <v>469598709.1271199</v>
          </cell>
        </row>
        <row r="21">
          <cell r="C21">
            <v>282733309.08567846</v>
          </cell>
        </row>
        <row r="22">
          <cell r="C22">
            <v>105141858.26641104</v>
          </cell>
        </row>
        <row r="23">
          <cell r="C23">
            <v>346634064.81771886</v>
          </cell>
        </row>
        <row r="24">
          <cell r="C24">
            <v>295147139.89001822</v>
          </cell>
        </row>
        <row r="25">
          <cell r="C25">
            <v>224805220.24963695</v>
          </cell>
        </row>
        <row r="26">
          <cell r="C26">
            <v>138888860.96956149</v>
          </cell>
        </row>
        <row r="27">
          <cell r="C27">
            <v>357917047.24547487</v>
          </cell>
        </row>
        <row r="28">
          <cell r="C28">
            <v>167702218.57726026</v>
          </cell>
        </row>
        <row r="29">
          <cell r="D29">
            <v>0</v>
          </cell>
          <cell r="E29">
            <v>0</v>
          </cell>
          <cell r="F29">
            <v>0</v>
          </cell>
          <cell r="G29">
            <v>800000</v>
          </cell>
          <cell r="H29">
            <v>0</v>
          </cell>
          <cell r="I29">
            <v>0</v>
          </cell>
          <cell r="J29">
            <v>0</v>
          </cell>
          <cell r="K29">
            <v>800000</v>
          </cell>
          <cell r="L29">
            <v>5750000</v>
          </cell>
          <cell r="M29">
            <v>13751431.853562238</v>
          </cell>
          <cell r="N29">
            <v>16932720.980946966</v>
          </cell>
          <cell r="O29">
            <v>15849257.20926708</v>
          </cell>
          <cell r="P29">
            <v>12745356.887999998</v>
          </cell>
          <cell r="Q29">
            <v>9116653.5680000018</v>
          </cell>
          <cell r="R29">
            <v>5278732.4040000001</v>
          </cell>
          <cell r="S29">
            <v>1562996.348</v>
          </cell>
        </row>
      </sheetData>
      <sheetData sheetId="21"/>
      <sheetData sheetId="22"/>
      <sheetData sheetId="23">
        <row r="136">
          <cell r="D136">
            <v>0</v>
          </cell>
          <cell r="E136">
            <v>0</v>
          </cell>
          <cell r="F136">
            <v>0</v>
          </cell>
          <cell r="G136">
            <v>800000</v>
          </cell>
          <cell r="H136">
            <v>0</v>
          </cell>
          <cell r="I136">
            <v>0</v>
          </cell>
          <cell r="J136">
            <v>0</v>
          </cell>
          <cell r="K136">
            <v>800000</v>
          </cell>
          <cell r="L136">
            <v>5750000</v>
          </cell>
          <cell r="M136">
            <v>13751431.853562238</v>
          </cell>
          <cell r="N136">
            <v>16932720.980946966</v>
          </cell>
          <cell r="O136">
            <v>15849257.20926708</v>
          </cell>
          <cell r="P136">
            <v>12745356.887999998</v>
          </cell>
          <cell r="Q136">
            <v>9116653.5680000018</v>
          </cell>
          <cell r="R136">
            <v>5278732.4040000001</v>
          </cell>
          <cell r="S136">
            <v>1562996.348</v>
          </cell>
          <cell r="T136">
            <v>31299358.146592177</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14-17 Spent but not in Rp (2"/>
      <sheetName val="Report #1 80.03"/>
    </sheetNames>
    <sheetDataSet>
      <sheetData sheetId="0"/>
      <sheetData sheetId="1">
        <row r="10">
          <cell r="M10">
            <v>8302778.4500000011</v>
          </cell>
          <cell r="N10">
            <v>13690926.000000002</v>
          </cell>
          <cell r="O10">
            <v>9585744.2699999996</v>
          </cell>
          <cell r="P10">
            <v>8129537.0099999998</v>
          </cell>
        </row>
      </sheetData>
    </sheetDataSet>
  </externalBook>
</externalLink>
</file>

<file path=xl/revisions/_rels/revisionHeaders.xml.rels><?xml version="1.0" encoding="UTF-8" standalone="yes"?>
<Relationships xmlns="http://schemas.openxmlformats.org/package/2006/relationships"><Relationship Id="rId21" Type="http://schemas.openxmlformats.org/officeDocument/2006/relationships/revisionLog" Target="revisionLog15.xml"/><Relationship Id="rId20" Type="http://schemas.openxmlformats.org/officeDocument/2006/relationships/revisionLog" Target="revisionLog14.xml"/><Relationship Id="rId23" Type="http://schemas.openxmlformats.org/officeDocument/2006/relationships/revisionLog" Target="revisionLog1.xml"/><Relationship Id="rId19" Type="http://schemas.openxmlformats.org/officeDocument/2006/relationships/revisionLog" Target="revisionLog13.xml"/><Relationship Id="rId22" Type="http://schemas.openxmlformats.org/officeDocument/2006/relationships/revisionLog" Target="revisionLog1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AC355517-DF9D-4616-8A45-ECBBEC0C806B}" diskRevisions="1" revisionId="1603" protected="1">
  <header guid="{B1E3486B-F493-4D8C-A54A-D7F2ACE17C6B}" dateTime="2018-02-19T13:40:46" maxSheetId="13" userName="Allen, Barry" r:id="rId19">
    <sheetIdMap count="12">
      <sheetId val="1"/>
      <sheetId val="2"/>
      <sheetId val="3"/>
      <sheetId val="12"/>
      <sheetId val="4"/>
      <sheetId val="5"/>
      <sheetId val="6"/>
      <sheetId val="7"/>
      <sheetId val="8"/>
      <sheetId val="9"/>
      <sheetId val="10"/>
      <sheetId val="11"/>
    </sheetIdMap>
  </header>
  <header guid="{6A5C9087-891F-45F4-8630-6740EA2478E9}" dateTime="2018-03-09T17:36:22" maxSheetId="13" userName="Lenovo User" r:id="rId20" minRId="1549">
    <sheetIdMap count="12">
      <sheetId val="1"/>
      <sheetId val="2"/>
      <sheetId val="3"/>
      <sheetId val="12"/>
      <sheetId val="4"/>
      <sheetId val="5"/>
      <sheetId val="6"/>
      <sheetId val="7"/>
      <sheetId val="8"/>
      <sheetId val="9"/>
      <sheetId val="10"/>
      <sheetId val="11"/>
    </sheetIdMap>
  </header>
  <header guid="{F2D20F0E-E7B1-4E6C-BD6E-5B52AA1DAF98}" dateTime="2018-03-09T17:49:03" maxSheetId="13" userName="Lenovo User" r:id="rId21" minRId="1562" maxRId="1576">
    <sheetIdMap count="12">
      <sheetId val="1"/>
      <sheetId val="2"/>
      <sheetId val="3"/>
      <sheetId val="12"/>
      <sheetId val="4"/>
      <sheetId val="5"/>
      <sheetId val="6"/>
      <sheetId val="7"/>
      <sheetId val="8"/>
      <sheetId val="9"/>
      <sheetId val="10"/>
      <sheetId val="11"/>
    </sheetIdMap>
  </header>
  <header guid="{9B4D5A7C-05A7-4A92-BEA6-1A699EAB8A7A}" dateTime="2018-03-09T18:42:16" maxSheetId="13" userName="Lenovo User" r:id="rId22">
    <sheetIdMap count="12">
      <sheetId val="1"/>
      <sheetId val="2"/>
      <sheetId val="3"/>
      <sheetId val="12"/>
      <sheetId val="4"/>
      <sheetId val="5"/>
      <sheetId val="6"/>
      <sheetId val="7"/>
      <sheetId val="8"/>
      <sheetId val="9"/>
      <sheetId val="10"/>
      <sheetId val="11"/>
    </sheetIdMap>
  </header>
  <header guid="{AC355517-DF9D-4616-8A45-ECBBEC0C806B}" dateTime="2018-03-10T09:48:54" maxSheetId="13" userName="Lenovo User" r:id="rId23" minRId="1603">
    <sheetIdMap count="12">
      <sheetId val="1"/>
      <sheetId val="2"/>
      <sheetId val="3"/>
      <sheetId val="12"/>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19B786C6-CCF0-408F-9082-DCABE4F5BAEB}" action="delete"/>
  <rdn rId="0" localSheetId="1" customView="1" name="Z_19B786C6_CCF0_408F_9082_DCABE4F5BAEB_.wvu.PrintArea" hidden="1" oldHidden="1">
    <formula>'DOLRT-Orange'!$B$1:$K$145</formula>
    <oldFormula>'DOLRT-Orange'!$B$1:$K$145</oldFormula>
  </rdn>
  <rdn rId="0" localSheetId="1" customView="1" name="Z_19B786C6_CCF0_408F_9082_DCABE4F5BAEB_.wvu.Rows" hidden="1" oldHidden="1">
    <formula>'DOLRT-Orange'!$6:$9,'DOLRT-Orange'!$18:$20,'DOLRT-Orange'!$23:$23,'DOLRT-Orange'!$28:$33,'DOLRT-Orange'!$35:$35,'DOLRT-Orange'!$37:$41,'DOLRT-Orange'!$46:$47,'DOLRT-Orange'!$51:$56,'DOLRT-Orange'!$59:$82,'DOLRT-Orange'!$85:$87,'DOLRT-Orange'!$89:$90,'DOLRT-Orange'!$93:$96,'DOLRT-Orange'!$100:$100,'DOLRT-Orange'!$103:$103,'DOLRT-Orange'!$106:$131,'DOLRT-Orange'!$140:$143</formula>
    <oldFormula>'DOLRT-Orange'!$6:$9,'DOLRT-Orange'!$18:$20,'DOLRT-Orange'!$23:$23,'DOLRT-Orange'!$28:$33,'DOLRT-Orange'!$35:$35,'DOLRT-Orange'!$37:$41,'DOLRT-Orange'!$46:$47,'DOLRT-Orange'!$51:$56,'DOLRT-Orange'!$59:$82,'DOLRT-Orange'!$85:$87,'DOLRT-Orange'!$89:$90,'DOLRT-Orange'!$93:$96,'DOLRT-Orange'!$100:$100,'DOLRT-Orange'!$103:$103,'DOLRT-Orange'!$106:$131,'DOLRT-Orange'!$140:$143</oldFormula>
  </rdn>
  <rdn rId="0" localSheetId="1" customView="1" name="Z_19B786C6_CCF0_408F_9082_DCABE4F5BAEB_.wvu.Cols" hidden="1" oldHidden="1">
    <formula>'DOLRT-Orange'!$A:$A,'DOLRT-Orange'!$K:$K</formula>
    <oldFormula>'DOLRT-Orange'!$A:$A,'DOLRT-Orange'!$K:$K</oldFormula>
  </rdn>
  <rdn rId="0" localSheetId="1" customView="1" name="Z_19B786C6_CCF0_408F_9082_DCABE4F5BAEB_.wvu.FilterData" hidden="1" oldHidden="1">
    <formula>'DOLRT-Orange'!$X$3:$X$12</formula>
    <oldFormula>'DOLRT-Orange'!$X$3:$X$12</oldFormula>
  </rdn>
  <rdn rId="0" localSheetId="2" customView="1" name="Z_19B786C6_CCF0_408F_9082_DCABE4F5BAEB_.wvu.PrintArea" hidden="1" oldHidden="1">
    <formula>'FY19 Project Reporting'!$A$1:$K$65</formula>
    <oldFormula>'FY19 Project Reporting'!$A$1:$K$65</oldFormula>
  </rdn>
  <rdn rId="0" localSheetId="2" customView="1" name="Z_19B786C6_CCF0_408F_9082_DCABE4F5BAEB_.wvu.Rows" hidden="1" oldHidden="1">
    <formula>'FY19 Project Reporting'!$46:$54</formula>
    <oldFormula>'FY19 Project Reporting'!$46:$54</oldFormula>
  </rdn>
  <rdn rId="0" localSheetId="2" customView="1" name="Z_19B786C6_CCF0_408F_9082_DCABE4F5BAEB_.wvu.Cols" hidden="1" oldHidden="1">
    <formula>'FY19 Project Reporting'!$V:$AD</formula>
    <oldFormula>'FY19 Project Reporting'!$V:$AD</oldFormula>
  </rdn>
  <rdn rId="0" localSheetId="3" customView="1" name="Z_19B786C6_CCF0_408F_9082_DCABE4F5BAEB_.wvu.PrintArea" hidden="1" oldHidden="1">
    <formula>'Exhibit A'!$A$1:$K$44</formula>
    <oldFormula>'Exhibit A'!$A$1:$K$44</oldFormula>
  </rdn>
  <rdn rId="0" localSheetId="3" customView="1" name="Z_19B786C6_CCF0_408F_9082_DCABE4F5BAEB_.wvu.Cols" hidden="1" oldHidden="1">
    <formula>'Exhibit A'!$V:$AC</formula>
    <oldFormula>'Exhibit A'!$V:$AC</oldFormula>
  </rdn>
  <rdn rId="0" localSheetId="4" customView="1" name="Z_19B786C6_CCF0_408F_9082_DCABE4F5BAEB_.wvu.PrintArea" hidden="1" oldHidden="1">
    <formula>'ProjReq Instructions'!$A$1:$C$192</formula>
    <oldFormula>'ProjReq Instructions'!$A$1:$C$192</oldFormula>
  </rdn>
  <rdn rId="0" localSheetId="5" customView="1" name="Z_19B786C6_CCF0_408F_9082_DCABE4F5BAEB_.wvu.PrintArea" hidden="1" oldHidden="1">
    <formula>'ProjReport Instructions'!$A$1:$C$62</formula>
    <oldFormula>'ProjReport Instructions'!$A$1:$C$62</oldFormula>
  </rdn>
  <rdn rId="0" localSheetId="6" customView="1" name="Z_19B786C6_CCF0_408F_9082_DCABE4F5BAEB_.wvu.PrintArea" hidden="1" oldHidden="1">
    <formula>'FY19 Exhibit A - Draft'!$A$1:$K$63</formula>
    <oldFormula>'FY19 Exhibit A - Draft'!$A$1:$K$63</oldFormula>
  </rdn>
  <rdn rId="0" localSheetId="7" customView="1" name="Z_19B786C6_CCF0_408F_9082_DCABE4F5BAEB_.wvu.Rows" hidden="1" oldHidden="1">
    <formula>'End-of-Year Reconciliations'!$22:$27</formula>
    <oldFormula>'End-of-Year Reconciliations'!$22:$27</oldFormula>
  </rdn>
  <rcv guid="{19B786C6-CCF0-408F-9082-DCABE4F5BAEB}" action="add"/>
  <rsnm rId="1603" sheetId="1" oldName="[18GOT_CD1-LRT DRAFT V3.1.xlsx]FY19 Project Request " newName="[DOLRT-O-GoTriangle.xlsx]DOLRT-Orange"/>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0D493724_B406_4958_A3C0_B7F1D84A2B28_.wvu.PrintArea" hidden="1" oldHidden="1">
    <formula>'FY19 Project Request '!$A$1:$K$146</formula>
  </rdn>
  <rdn rId="0" localSheetId="1" customView="1" name="Z_0D493724_B406_4958_A3C0_B7F1D84A2B28_.wvu.Rows" hidden="1" oldHidden="1">
    <formula>'FY19 Project Request '!$60:$75,'FY19 Project Request '!$77:$79,'FY19 Project Request '!$93:$96,'FY19 Project Request '!$108:$128</formula>
  </rdn>
  <rdn rId="0" localSheetId="1" customView="1" name="Z_0D493724_B406_4958_A3C0_B7F1D84A2B28_.wvu.FilterData" hidden="1" oldHidden="1">
    <formula>'FY19 Project Request '!$X$3:$X$12</formula>
  </rdn>
  <rdn rId="0" localSheetId="2" customView="1" name="Z_0D493724_B406_4958_A3C0_B7F1D84A2B28_.wvu.PrintArea" hidden="1" oldHidden="1">
    <formula>'FY19 Project Reporting'!$A$1:$K$65</formula>
  </rdn>
  <rdn rId="0" localSheetId="2" customView="1" name="Z_0D493724_B406_4958_A3C0_B7F1D84A2B28_.wvu.Rows" hidden="1" oldHidden="1">
    <formula>'FY19 Project Reporting'!$46:$54</formula>
  </rdn>
  <rdn rId="0" localSheetId="2" customView="1" name="Z_0D493724_B406_4958_A3C0_B7F1D84A2B28_.wvu.Cols" hidden="1" oldHidden="1">
    <formula>'FY19 Project Reporting'!$V:$AD</formula>
  </rdn>
  <rdn rId="0" localSheetId="3" customView="1" name="Z_0D493724_B406_4958_A3C0_B7F1D84A2B28_.wvu.PrintArea" hidden="1" oldHidden="1">
    <formula>'Exhibit A'!$A$1:$K$44</formula>
  </rdn>
  <rdn rId="0" localSheetId="3" customView="1" name="Z_0D493724_B406_4958_A3C0_B7F1D84A2B28_.wvu.Cols" hidden="1" oldHidden="1">
    <formula>'Exhibit A'!$V:$AC</formula>
  </rdn>
  <rdn rId="0" localSheetId="4" customView="1" name="Z_0D493724_B406_4958_A3C0_B7F1D84A2B28_.wvu.PrintArea" hidden="1" oldHidden="1">
    <formula>'ProjReq Instructions'!$A$1:$C$192</formula>
  </rdn>
  <rdn rId="0" localSheetId="5" customView="1" name="Z_0D493724_B406_4958_A3C0_B7F1D84A2B28_.wvu.PrintArea" hidden="1" oldHidden="1">
    <formula>'ProjReport Instructions'!$A$1:$C$62</formula>
  </rdn>
  <rdn rId="0" localSheetId="6" customView="1" name="Z_0D493724_B406_4958_A3C0_B7F1D84A2B28_.wvu.PrintArea" hidden="1" oldHidden="1">
    <formula>'FY19 Exhibit A - Draft'!$A$1:$K$63</formula>
  </rdn>
  <rdn rId="0" localSheetId="7" customView="1" name="Z_0D493724_B406_4958_A3C0_B7F1D84A2B28_.wvu.Rows" hidden="1" oldHidden="1">
    <formula>'End-of-Year Reconciliations'!$22:$27</formula>
  </rdn>
  <rcv guid="{0D493724-B406-4958-A3C0-B7F1D84A2B28}"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549" sId="1">
    <o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upto 2024</t>
      </is>
    </oc>
    <n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is>
    </nc>
  </rcc>
  <rdn rId="0" localSheetId="1" customView="1" name="Z_19B786C6_CCF0_408F_9082_DCABE4F5BAEB_.wvu.PrintArea" hidden="1" oldHidden="1">
    <formula>'FY19 Project Request '!$A$1:$K$146</formula>
  </rdn>
  <rdn rId="0" localSheetId="1" customView="1" name="Z_19B786C6_CCF0_408F_9082_DCABE4F5BAEB_.wvu.Rows" hidden="1" oldHidden="1">
    <formula>'FY19 Project Request '!$60:$75,'FY19 Project Request '!$77:$79,'FY19 Project Request '!$93:$96,'FY19 Project Request '!$108:$128</formula>
  </rdn>
  <rdn rId="0" localSheetId="1" customView="1" name="Z_19B786C6_CCF0_408F_9082_DCABE4F5BAEB_.wvu.FilterData" hidden="1" oldHidden="1">
    <formula>'FY19 Project Request '!$X$3:$X$12</formula>
  </rdn>
  <rdn rId="0" localSheetId="2" customView="1" name="Z_19B786C6_CCF0_408F_9082_DCABE4F5BAEB_.wvu.PrintArea" hidden="1" oldHidden="1">
    <formula>'FY19 Project Reporting'!$A$1:$K$65</formula>
  </rdn>
  <rdn rId="0" localSheetId="2" customView="1" name="Z_19B786C6_CCF0_408F_9082_DCABE4F5BAEB_.wvu.Rows" hidden="1" oldHidden="1">
    <formula>'FY19 Project Reporting'!$46:$54</formula>
  </rdn>
  <rdn rId="0" localSheetId="2" customView="1" name="Z_19B786C6_CCF0_408F_9082_DCABE4F5BAEB_.wvu.Cols" hidden="1" oldHidden="1">
    <formula>'FY19 Project Reporting'!$V:$AD</formula>
  </rdn>
  <rdn rId="0" localSheetId="3" customView="1" name="Z_19B786C6_CCF0_408F_9082_DCABE4F5BAEB_.wvu.PrintArea" hidden="1" oldHidden="1">
    <formula>'Exhibit A'!$A$1:$K$44</formula>
  </rdn>
  <rdn rId="0" localSheetId="3" customView="1" name="Z_19B786C6_CCF0_408F_9082_DCABE4F5BAEB_.wvu.Cols" hidden="1" oldHidden="1">
    <formula>'Exhibit A'!$V:$AC</formula>
  </rdn>
  <rdn rId="0" localSheetId="4" customView="1" name="Z_19B786C6_CCF0_408F_9082_DCABE4F5BAEB_.wvu.PrintArea" hidden="1" oldHidden="1">
    <formula>'ProjReq Instructions'!$A$1:$C$192</formula>
  </rdn>
  <rdn rId="0" localSheetId="5" customView="1" name="Z_19B786C6_CCF0_408F_9082_DCABE4F5BAEB_.wvu.PrintArea" hidden="1" oldHidden="1">
    <formula>'ProjReport Instructions'!$A$1:$C$62</formula>
  </rdn>
  <rdn rId="0" localSheetId="6" customView="1" name="Z_19B786C6_CCF0_408F_9082_DCABE4F5BAEB_.wvu.PrintArea" hidden="1" oldHidden="1">
    <formula>'FY19 Exhibit A - Draft'!$A$1:$K$63</formula>
  </rdn>
  <rdn rId="0" localSheetId="7" customView="1" name="Z_19B786C6_CCF0_408F_9082_DCABE4F5BAEB_.wvu.Rows" hidden="1" oldHidden="1">
    <formula>'End-of-Year Reconciliations'!$22:$27</formula>
  </rdn>
  <rcv guid="{19B786C6-CCF0-408F-9082-DCABE4F5BAEB}"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1:XFD1048576">
    <dxf>
      <fill>
        <patternFill>
          <bgColor rgb="FFFFFF00"/>
        </patternFill>
      </fill>
    </dxf>
  </rfmt>
  <rfmt sheetId="1" sqref="A1:XFD1048576">
    <dxf>
      <fill>
        <patternFill>
          <bgColor theme="0"/>
        </patternFill>
      </fill>
    </dxf>
  </rfmt>
  <rcc rId="1562" sId="1">
    <oc r="B1" t="inlineStr">
      <is>
        <r>
          <rPr>
            <b/>
            <sz val="11"/>
            <color theme="1" tint="0.249977111117893"/>
            <rFont val="Calibri"/>
            <family val="2"/>
          </rPr>
          <t>Unique Project ID#</t>
        </r>
        <r>
          <rPr>
            <sz val="11"/>
            <color theme="1" tint="0.249977111117893"/>
            <rFont val="Calibri"/>
            <family val="2"/>
          </rPr>
          <t xml:space="preserve"> </t>
        </r>
      </is>
    </oc>
    <nc r="B1" t="inlineStr">
      <is>
        <r>
          <rPr>
            <b/>
            <sz val="11"/>
            <color theme="1" tint="0.249977111117893"/>
            <rFont val="Calibri"/>
            <family val="2"/>
          </rPr>
          <t>Project ID#</t>
        </r>
        <r>
          <rPr>
            <sz val="11"/>
            <color theme="1" tint="0.249977111117893"/>
            <rFont val="Calibri"/>
            <family val="2"/>
          </rPr>
          <t xml:space="preserve"> </t>
        </r>
      </is>
    </nc>
  </rcc>
  <rfmt sheetId="1" sqref="B3:B7" start="0" length="0">
    <dxf>
      <border>
        <left/>
      </border>
    </dxf>
  </rfmt>
  <rfmt sheetId="1" sqref="B3:C3" start="0" length="0">
    <dxf>
      <border>
        <top/>
      </border>
    </dxf>
  </rfmt>
  <rfmt sheetId="1" sqref="C3:C7" start="0" length="0">
    <dxf>
      <border>
        <right/>
      </border>
    </dxf>
  </rfmt>
  <rfmt sheetId="1" sqref="B3:C7">
    <dxf>
      <border>
        <top/>
        <bottom/>
        <horizontal/>
      </border>
    </dxf>
  </rfmt>
  <rfmt sheetId="1" sqref="B3:C7" start="0" length="2147483647">
    <dxf>
      <font>
        <color theme="0"/>
      </font>
    </dxf>
  </rfmt>
  <rcc rId="1563" sId="1">
    <oc r="D3" t="inlineStr">
      <is>
        <t>Project Request Form</t>
      </is>
    </oc>
    <nc r="D3" t="inlineStr">
      <is>
        <t xml:space="preserve">Project Request  </t>
      </is>
    </nc>
  </rcc>
  <rcc rId="1564" sId="1">
    <oc r="D4" t="inlineStr">
      <is>
        <t>For Operating or Capital Projects</t>
      </is>
    </oc>
    <nc r="D4" t="inlineStr">
      <is>
        <t>Durham Orange Light Rail Project</t>
      </is>
    </nc>
  </rcc>
  <rcc rId="1565" sId="1">
    <nc r="F5" t="inlineStr">
      <is>
        <t>Capital Project</t>
      </is>
    </nc>
  </rcc>
  <rcc rId="1566" sId="1">
    <oc r="D16" t="inlineStr">
      <is>
        <t xml:space="preserve">Enter below a summary of the project that may later be used for the FY 2019 Durham - Orange Transit Work Plan.  </t>
      </is>
    </oc>
    <nc r="D16" t="inlineStr">
      <is>
        <t xml:space="preserve"> </t>
      </is>
    </nc>
  </rcc>
  <rcc rId="1567" sId="1">
    <oc r="F13" t="inlineStr">
      <is>
        <t>Notes</t>
      </is>
    </oc>
    <nc r="F13" t="inlineStr">
      <is>
        <t>FY19 Project Request</t>
      </is>
    </nc>
  </rcc>
  <rcc rId="1568" sId="1">
    <oc r="B21" t="inlineStr">
      <is>
        <t>Project Location?</t>
      </is>
    </oc>
    <nc r="B21" t="inlineStr">
      <is>
        <t>Project Location:</t>
      </is>
    </nc>
  </rcc>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fmt sheetId="1" sqref="B21:B22" start="0" length="0">
    <dxf>
      <border>
        <left style="thin">
          <color indexed="64"/>
        </left>
      </border>
    </dxf>
  </rfmt>
  <rfmt sheetId="1" sqref="J21:J22" start="0" length="0">
    <dxf>
      <border>
        <right style="thin">
          <color indexed="64"/>
        </right>
      </border>
    </dxf>
  </rfmt>
  <rfmt sheetId="1" sqref="B22:J22" start="0" length="0">
    <dxf>
      <border>
        <bottom style="thin">
          <color indexed="64"/>
        </bottom>
      </border>
    </dxf>
  </rfmt>
  <rcc rId="1569" sId="1">
    <oc r="X20" t="b">
      <v>0</v>
    </oc>
    <nc r="X20" t="b">
      <v>1</v>
    </nc>
  </rcc>
  <rcc rId="1570" sId="1">
    <oc r="X21" t="b">
      <v>1</v>
    </oc>
    <nc r="X21" t="b">
      <v>0</v>
    </nc>
  </rcc>
  <rcc rId="1571" sId="1">
    <oc r="B91" t="inlineStr">
      <is>
        <t>Tax Revenue</t>
      </is>
    </oc>
    <nc r="B91" t="inlineStr">
      <is>
        <t>Tax District</t>
      </is>
    </nc>
  </rcc>
  <rcc rId="1572" sId="1">
    <oc r="B102" t="inlineStr">
      <is>
        <t>TOTAL REVENUE</t>
      </is>
    </oc>
    <nc r="B102" t="inlineStr">
      <is>
        <t>TOTAL Funding</t>
      </is>
    </nc>
  </rcc>
  <rcc rId="1573" sId="1">
    <o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is>
    </oc>
    <nc r="B17" t="inlineStr">
      <is>
        <t>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t>
      </is>
    </nc>
  </rcc>
  <rfmt sheetId="1" sqref="B16:C16">
    <dxf>
      <fill>
        <patternFill>
          <bgColor theme="9" tint="-0.249977111117893"/>
        </patternFill>
      </fill>
    </dxf>
  </rfmt>
  <rfmt sheetId="1" sqref="D1:D5" start="0" length="0">
    <dxf>
      <border>
        <left style="medium">
          <color indexed="64"/>
        </left>
      </border>
    </dxf>
  </rfmt>
  <rfmt sheetId="1" sqref="D1:H1" start="0" length="0">
    <dxf>
      <border>
        <top style="medium">
          <color indexed="64"/>
        </top>
      </border>
    </dxf>
  </rfmt>
  <rfmt sheetId="1" sqref="H1:H5" start="0" length="0">
    <dxf>
      <border>
        <right style="medium">
          <color indexed="64"/>
        </right>
      </border>
    </dxf>
  </rfmt>
  <rfmt sheetId="1" sqref="D5:H5" start="0" length="0">
    <dxf>
      <border>
        <bottom style="medium">
          <color indexed="64"/>
        </bottom>
      </border>
    </dxf>
  </rfmt>
  <rfmt sheetId="1" sqref="B1:B145" start="0" length="0">
    <dxf>
      <border>
        <left style="medium">
          <color indexed="64"/>
        </left>
      </border>
    </dxf>
  </rfmt>
  <rfmt sheetId="1" sqref="B1:J1" start="0" length="0">
    <dxf>
      <border>
        <top style="medium">
          <color indexed="64"/>
        </top>
      </border>
    </dxf>
  </rfmt>
  <rfmt sheetId="1" sqref="J1:J145" start="0" length="0">
    <dxf>
      <border>
        <right style="medium">
          <color indexed="64"/>
        </right>
      </border>
    </dxf>
  </rfmt>
  <rfmt sheetId="1" sqref="B145:J145" start="0" length="0">
    <dxf>
      <border>
        <bottom style="medium">
          <color indexed="64"/>
        </bottom>
      </border>
    </dxf>
  </rfmt>
  <rfmt sheetId="1" sqref="A48:XFD50" start="0" length="2147483647">
    <dxf>
      <font>
        <sz val="10"/>
      </font>
    </dxf>
  </rfmt>
  <rcc rId="1574" sId="1">
    <oc r="B145" t="inlineStr">
      <is>
        <t xml:space="preserve">Note the following:
1. Revenue Assumptions:
    a. The D-O LRT project assumes 10% state funds and 50% federal funds, with local funds from the Durham and Orange county Tax Revenue as presented in the transit plans. 
    b. FTA (Federal) funding is eligible or considered committed in FY2020, when the Full Funding Grant Agreement (FFGA) is executed. The FTA New starts grant is based on 50% local match (Triangle Tax Revenue + State funding) , so year-on-year draw down will differ based on local spending based on accrued $100m / year
    c. The Triangle Tax District draw down on revenue is higher than projected tax revenue. As per the DO Transit Plan financials, additional revenue would include reserves, private/ secondary funding and debt. 
    d. The State funding process is on-going and will not be eligible or considered committed until FY2020. Currently the project is being scored in the NCDOT SPOT 5.0 process.
    e. FTA New Starts grant will consider 50% reimbursements for expenses from 2014 to 2017 during project development. TBD 
2. Costs Assumptions:
    a. As per FTA New Starts Program: Cost assumptions are based on a prelimnary 30% Design and Engineering estimates at the April 2017 FTA submission; in FY19-20 the project will progress towards 50%, 75% and 100% design, there is likely to be revisions in year on year estimates of expenditure over the next 10 years based on design priorities in this process. 
    b. The complexity of design and construction over the 18 mile project warrants significant contingency within the project budget, consistent with contingency requirements set by FTA. Contingency will be drawn down and allocated in accordance with FTA cost management practices during the design and construction periods.
    c.  The cost estimates  includes a construction cost inflation rate of 3.1% as reported to the FTA.
    d. The overall cost of the project is fixed at $2.47Billion to be completed by 2028
</t>
      </is>
    </oc>
    <nc r="B145" t="inlineStr">
      <is>
        <r>
          <rPr>
            <b/>
            <sz val="10"/>
            <color theme="1" tint="0.249977111117893"/>
            <rFont val="Calibri"/>
            <family val="2"/>
          </rPr>
          <t>1. Revenue Assumptions:</t>
        </r>
        <r>
          <rPr>
            <sz val="10"/>
            <color theme="1" tint="0.249977111117893"/>
            <rFont val="Calibri"/>
            <family val="2"/>
          </rPr>
          <t xml:space="preserve">
    a. The D-O LRT project assumes 10% state funds and 50% federal funds, with local funds from the Durham and Orange county Tax Revenue as presented in the transit plans. 
    b. FTA (Federal) funding is eligible or considered committed in FY2020, when the Full Funding Grant Agreement (FFGA) is executed. The FTA New starts grant is based on 50% local match (Triangle Tax Revenue + State funding) , so year-on-year draw down will differ based on local spending based on accrued $100m / year
    c. The Triangle Tax District draw down on revenue is higher than projected tax revenue. As per the DO Transit Plan financials, additional revenue would include reserves, private/ secondary funding and debt. 
    d. The State funding process is on-going and will not be eligible or considered committed until FY2020. Currently the project is being scored in the NCDOT SPOT 5.0 process.
    e. FTA New Starts grant will consider 50% reimbursements for expenses from 2014 to 2017 during project development. TBD 
</t>
        </r>
        <r>
          <rPr>
            <b/>
            <sz val="10"/>
            <color theme="1" tint="0.249977111117893"/>
            <rFont val="Calibri"/>
            <family val="2"/>
          </rPr>
          <t>2. Costs Assumptions:</t>
        </r>
        <r>
          <rPr>
            <sz val="10"/>
            <color theme="1" tint="0.249977111117893"/>
            <rFont val="Calibri"/>
            <family val="2"/>
          </rPr>
          <t xml:space="preserve">
    a. As per FTA New Starts Program: Cost assumptions are based on a prelimnary 30% Design and Engineering estimates at the April 2017 FTA submission; in FY19-20 the project will progress towards 50%, 75% and 100% design, there is likely to be revisions in year on year estimates of expenditure over the next 10 years based on design priorities in this process. 
    b. The complexity of design and construction over the 18 mile project warrants significant contingency within the project budget, consistent with contingency requirements set by FTA. Contingency will be drawn down and allocated in accordance with FTA cost management practices during the design and construction periods.
    c.  The cost estimates  includes a construction cost inflation rate of 3.1% as reported to the FTA.
    d. The overall cost of the project is fixed at $2.47Billion to be completed by 2028
</t>
        </r>
      </is>
    </nc>
  </rcc>
  <rcc rId="1575" sId="1">
    <oc r="B88" t="inlineStr">
      <is>
        <t xml:space="preserve">Estimated Project Revenues:  </t>
      </is>
    </oc>
    <nc r="B88" t="inlineStr">
      <is>
        <t>Estimated Project Funding:</t>
      </is>
    </nc>
  </rcc>
  <rcc rId="1576" sId="1" odxf="1" dxf="1">
    <oc r="F14" t="inlineStr">
      <is>
        <t>Project Cost estimates are upto FY2024</t>
      </is>
    </oc>
    <nc r="F14">
      <f>+J14</f>
    </nc>
    <ndxf>
      <numFmt numFmtId="164" formatCode="_(&quot;$&quot;* #,##0_);_(&quot;$&quot;* \(#,##0\);_(&quot;$&quot;* &quot;-&quot;??_);_(@_)"/>
    </ndxf>
  </rcc>
  <rfmt sheetId="1" sqref="F13:H15">
    <dxf>
      <fill>
        <patternFill>
          <bgColor theme="9" tint="-0.249977111117893"/>
        </patternFill>
      </fill>
    </dxf>
  </rfmt>
  <rfmt sheetId="1" sqref="F13:H15">
    <dxf>
      <fill>
        <patternFill>
          <bgColor theme="9" tint="0.79998168889431442"/>
        </patternFill>
      </fill>
    </dxf>
  </rfmt>
  <rfmt sheetId="1" sqref="B16:C16">
    <dxf>
      <fill>
        <patternFill>
          <bgColor theme="9" tint="0.79998168889431442"/>
        </patternFill>
      </fill>
    </dxf>
  </rfmt>
  <rfmt sheetId="1" sqref="D2:H5">
    <dxf>
      <fill>
        <patternFill>
          <bgColor theme="9" tint="0.79998168889431442"/>
        </patternFill>
      </fill>
    </dxf>
  </rfmt>
  <rfmt sheetId="1" sqref="B21:J21" start="0" length="2147483647">
    <dxf>
      <font>
        <b/>
      </font>
    </dxf>
  </rfmt>
  <rfmt sheetId="1" sqref="A24:XFD42" start="0" length="2147483647">
    <dxf>
      <font>
        <sz val="10"/>
      </font>
    </dxf>
  </rfmt>
  <rcv guid="{19B786C6-CCF0-408F-9082-DCABE4F5BAEB}" action="delete"/>
  <rdn rId="0" localSheetId="1" customView="1" name="Z_19B786C6_CCF0_408F_9082_DCABE4F5BAEB_.wvu.PrintArea" hidden="1" oldHidden="1">
    <formula>'FY19 Project Request '!$B$1:$K$145</formula>
    <oldFormula>'FY19 Project Request '!$A$1:$K$146</oldFormula>
  </rdn>
  <rdn rId="0" localSheetId="1" customView="1" name="Z_19B786C6_CCF0_408F_9082_DCABE4F5BAEB_.wvu.Rows" hidden="1" oldHidden="1">
    <formula>'FY19 Project Request '!$6:$9,'FY19 Project Request '!$18:$20,'FY19 Project Request '!$23:$23,'FY19 Project Request '!$28:$33,'FY19 Project Request '!$35:$35,'FY19 Project Request '!$37:$41,'FY19 Project Request '!$46:$47,'FY19 Project Request '!$51:$56,'FY19 Project Request '!$59:$82,'FY19 Project Request '!$85:$87,'FY19 Project Request '!$89:$90,'FY19 Project Request '!$93:$96,'FY19 Project Request '!$100:$100,'FY19 Project Request '!$103:$103,'FY19 Project Request '!$106:$131,'FY19 Project Request '!$140:$143</formula>
    <oldFormula>'FY19 Project Request '!$60:$75,'FY19 Project Request '!$77:$79,'FY19 Project Request '!$93:$96,'FY19 Project Request '!$108:$128</oldFormula>
  </rdn>
  <rdn rId="0" localSheetId="1" customView="1" name="Z_19B786C6_CCF0_408F_9082_DCABE4F5BAEB_.wvu.Cols" hidden="1" oldHidden="1">
    <formula>'FY19 Project Request '!$A:$A,'FY19 Project Request '!$K:$K</formula>
  </rdn>
  <rdn rId="0" localSheetId="1" customView="1" name="Z_19B786C6_CCF0_408F_9082_DCABE4F5BAEB_.wvu.FilterData" hidden="1" oldHidden="1">
    <formula>'FY19 Project Request '!$X$3:$X$12</formula>
    <oldFormula>'FY19 Project Request '!$X$3:$X$12</oldFormula>
  </rdn>
  <rdn rId="0" localSheetId="2" customView="1" name="Z_19B786C6_CCF0_408F_9082_DCABE4F5BAEB_.wvu.PrintArea" hidden="1" oldHidden="1">
    <formula>'FY19 Project Reporting'!$A$1:$K$65</formula>
    <oldFormula>'FY19 Project Reporting'!$A$1:$K$65</oldFormula>
  </rdn>
  <rdn rId="0" localSheetId="2" customView="1" name="Z_19B786C6_CCF0_408F_9082_DCABE4F5BAEB_.wvu.Rows" hidden="1" oldHidden="1">
    <formula>'FY19 Project Reporting'!$46:$54</formula>
    <oldFormula>'FY19 Project Reporting'!$46:$54</oldFormula>
  </rdn>
  <rdn rId="0" localSheetId="2" customView="1" name="Z_19B786C6_CCF0_408F_9082_DCABE4F5BAEB_.wvu.Cols" hidden="1" oldHidden="1">
    <formula>'FY19 Project Reporting'!$V:$AD</formula>
    <oldFormula>'FY19 Project Reporting'!$V:$AD</oldFormula>
  </rdn>
  <rdn rId="0" localSheetId="3" customView="1" name="Z_19B786C6_CCF0_408F_9082_DCABE4F5BAEB_.wvu.PrintArea" hidden="1" oldHidden="1">
    <formula>'Exhibit A'!$A$1:$K$44</formula>
    <oldFormula>'Exhibit A'!$A$1:$K$44</oldFormula>
  </rdn>
  <rdn rId="0" localSheetId="3" customView="1" name="Z_19B786C6_CCF0_408F_9082_DCABE4F5BAEB_.wvu.Cols" hidden="1" oldHidden="1">
    <formula>'Exhibit A'!$V:$AC</formula>
    <oldFormula>'Exhibit A'!$V:$AC</oldFormula>
  </rdn>
  <rdn rId="0" localSheetId="4" customView="1" name="Z_19B786C6_CCF0_408F_9082_DCABE4F5BAEB_.wvu.PrintArea" hidden="1" oldHidden="1">
    <formula>'ProjReq Instructions'!$A$1:$C$192</formula>
    <oldFormula>'ProjReq Instructions'!$A$1:$C$192</oldFormula>
  </rdn>
  <rdn rId="0" localSheetId="5" customView="1" name="Z_19B786C6_CCF0_408F_9082_DCABE4F5BAEB_.wvu.PrintArea" hidden="1" oldHidden="1">
    <formula>'ProjReport Instructions'!$A$1:$C$62</formula>
    <oldFormula>'ProjReport Instructions'!$A$1:$C$62</oldFormula>
  </rdn>
  <rdn rId="0" localSheetId="6" customView="1" name="Z_19B786C6_CCF0_408F_9082_DCABE4F5BAEB_.wvu.PrintArea" hidden="1" oldHidden="1">
    <formula>'FY19 Exhibit A - Draft'!$A$1:$K$63</formula>
    <oldFormula>'FY19 Exhibit A - Draft'!$A$1:$K$63</oldFormula>
  </rdn>
  <rdn rId="0" localSheetId="7" customView="1" name="Z_19B786C6_CCF0_408F_9082_DCABE4F5BAEB_.wvu.Rows" hidden="1" oldHidden="1">
    <formula>'End-of-Year Reconciliations'!$22:$27</formula>
    <oldFormula>'End-of-Year Reconciliations'!$22:$27</oldFormula>
  </rdn>
  <rcv guid="{19B786C6-CCF0-408F-9082-DCABE4F5BAE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14:H15" start="0" length="2147483647">
    <dxf>
      <font>
        <b/>
      </font>
    </dxf>
  </rfmt>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2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6.xml"/><Relationship Id="rId5" Type="http://schemas.openxmlformats.org/officeDocument/2006/relationships/vmlDrawing" Target="../drawings/vmlDrawing7.vml"/><Relationship Id="rId4" Type="http://schemas.openxmlformats.org/officeDocument/2006/relationships/printerSettings" Target="../printerSettings/printerSettings32.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7.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8.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7.xml.rels><?xml version="1.0" encoding="UTF-8" standalone="yes"?>
<Relationships xmlns="http://schemas.openxmlformats.org/package/2006/relationships"><Relationship Id="rId8" Type="http://schemas.openxmlformats.org/officeDocument/2006/relationships/vmlDrawing" Target="../drawings/vmlDrawing5.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4.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8.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6"/>
  <sheetViews>
    <sheetView tabSelected="1" view="pageBreakPreview" topLeftCell="B88" zoomScale="110" zoomScaleNormal="85" zoomScaleSheetLayoutView="110" workbookViewId="0">
      <selection activeCell="B102" sqref="B102:C102"/>
    </sheetView>
  </sheetViews>
  <sheetFormatPr defaultColWidth="8.625" defaultRowHeight="15" outlineLevelRow="1" outlineLevelCol="1" x14ac:dyDescent="0.25"/>
  <cols>
    <col min="1" max="1" width="7.875" style="39" hidden="1" customWidth="1"/>
    <col min="2" max="9" width="17.625" style="39" customWidth="1"/>
    <col min="10" max="10" width="24.375" style="39" customWidth="1"/>
    <col min="11" max="11" width="3.5" style="39" hidden="1" customWidth="1"/>
    <col min="12" max="21" width="19.25" style="39" customWidth="1"/>
    <col min="22" max="22" width="19.25" style="39" customWidth="1" outlineLevel="1"/>
    <col min="23" max="23" width="22" style="39" customWidth="1" outlineLevel="1"/>
    <col min="24" max="26" width="8.625" style="39" customWidth="1" outlineLevel="1"/>
    <col min="27" max="27" width="46.5" style="39" customWidth="1" outlineLevel="1"/>
    <col min="28" max="30" width="8.625" style="39" customWidth="1" outlineLevel="1"/>
    <col min="31" max="16384" width="8.625" style="39"/>
  </cols>
  <sheetData>
    <row r="1" spans="1:29" ht="17.45" customHeight="1" thickBot="1" x14ac:dyDescent="0.35">
      <c r="A1" s="42"/>
      <c r="B1" s="409" t="s">
        <v>416</v>
      </c>
      <c r="C1" s="410"/>
      <c r="D1" s="397" t="s">
        <v>159</v>
      </c>
      <c r="E1" s="398"/>
      <c r="F1" s="398"/>
      <c r="G1" s="398"/>
      <c r="H1" s="399"/>
      <c r="I1" s="292" t="s">
        <v>113</v>
      </c>
      <c r="J1" s="293">
        <v>43282</v>
      </c>
      <c r="W1" s="257" t="s">
        <v>215</v>
      </c>
    </row>
    <row r="2" spans="1:29" ht="18.75" customHeight="1" thickTop="1" x14ac:dyDescent="0.3">
      <c r="A2" s="42"/>
      <c r="B2" s="407" t="str">
        <f>CONCATENATE(C3,C4,"_",C5,C6)</f>
        <v>18GOT_CD1</v>
      </c>
      <c r="C2" s="408"/>
      <c r="D2" s="394" t="s">
        <v>115</v>
      </c>
      <c r="E2" s="395"/>
      <c r="F2" s="395"/>
      <c r="G2" s="395"/>
      <c r="H2" s="396"/>
      <c r="I2" s="411" t="s">
        <v>101</v>
      </c>
      <c r="J2" s="412"/>
      <c r="W2" s="257" t="s">
        <v>216</v>
      </c>
      <c r="X2" s="258" t="s">
        <v>250</v>
      </c>
      <c r="Y2" s="141" t="s">
        <v>251</v>
      </c>
      <c r="Z2" s="141" t="s">
        <v>238</v>
      </c>
      <c r="AA2" s="141" t="s">
        <v>252</v>
      </c>
      <c r="AC2" s="259" t="s">
        <v>101</v>
      </c>
    </row>
    <row r="3" spans="1:29" ht="17.25" customHeight="1" x14ac:dyDescent="0.3">
      <c r="A3" s="42"/>
      <c r="B3" s="294" t="s">
        <v>236</v>
      </c>
      <c r="C3" s="289">
        <v>18</v>
      </c>
      <c r="D3" s="394" t="s">
        <v>417</v>
      </c>
      <c r="E3" s="395"/>
      <c r="F3" s="395"/>
      <c r="G3" s="395"/>
      <c r="H3" s="396"/>
      <c r="I3" s="40">
        <v>43281</v>
      </c>
      <c r="J3" s="295"/>
      <c r="X3" s="260">
        <v>16</v>
      </c>
      <c r="Y3" s="260" t="s">
        <v>242</v>
      </c>
      <c r="Z3" s="260" t="s">
        <v>227</v>
      </c>
      <c r="AA3" s="261">
        <v>1</v>
      </c>
      <c r="AC3" s="259" t="s">
        <v>271</v>
      </c>
    </row>
    <row r="4" spans="1:29" ht="17.25" x14ac:dyDescent="0.3">
      <c r="A4" s="42"/>
      <c r="B4" s="294" t="s">
        <v>237</v>
      </c>
      <c r="C4" s="289" t="s">
        <v>239</v>
      </c>
      <c r="D4" s="400" t="s">
        <v>418</v>
      </c>
      <c r="E4" s="395"/>
      <c r="F4" s="395"/>
      <c r="G4" s="395"/>
      <c r="H4" s="396"/>
      <c r="I4" s="48"/>
      <c r="J4" s="296"/>
      <c r="X4" s="260">
        <v>17</v>
      </c>
      <c r="Y4" s="260" t="s">
        <v>240</v>
      </c>
      <c r="Z4" s="260" t="s">
        <v>226</v>
      </c>
      <c r="AA4" s="261">
        <v>2</v>
      </c>
      <c r="AC4" s="259" t="s">
        <v>272</v>
      </c>
    </row>
    <row r="5" spans="1:29" ht="12.75" customHeight="1" thickBot="1" x14ac:dyDescent="0.3">
      <c r="A5" s="42"/>
      <c r="B5" s="294" t="s">
        <v>248</v>
      </c>
      <c r="C5" s="289" t="s">
        <v>226</v>
      </c>
      <c r="D5" s="338"/>
      <c r="E5" s="339"/>
      <c r="F5" s="339" t="s">
        <v>419</v>
      </c>
      <c r="G5" s="339"/>
      <c r="H5" s="340"/>
      <c r="I5" s="58"/>
      <c r="J5" s="297"/>
      <c r="X5" s="260">
        <v>18</v>
      </c>
      <c r="Y5" s="260" t="s">
        <v>241</v>
      </c>
      <c r="Z5" s="260" t="s">
        <v>228</v>
      </c>
      <c r="AA5" s="261">
        <v>3</v>
      </c>
      <c r="AC5" s="259" t="s">
        <v>273</v>
      </c>
    </row>
    <row r="6" spans="1:29" hidden="1" x14ac:dyDescent="0.25">
      <c r="A6" s="69"/>
      <c r="B6" s="294" t="s">
        <v>249</v>
      </c>
      <c r="C6" s="290">
        <v>1</v>
      </c>
      <c r="D6" s="68"/>
      <c r="E6" s="68"/>
      <c r="F6" s="68"/>
      <c r="G6" s="68"/>
      <c r="H6" s="68"/>
      <c r="I6" s="68"/>
      <c r="J6" s="298"/>
      <c r="K6" s="46"/>
      <c r="L6" s="46"/>
      <c r="M6" s="46"/>
      <c r="N6" s="46"/>
      <c r="O6" s="46"/>
      <c r="P6" s="46"/>
      <c r="Q6" s="46"/>
      <c r="R6" s="46"/>
      <c r="S6" s="46"/>
      <c r="T6" s="46"/>
      <c r="U6" s="46"/>
      <c r="V6" s="46"/>
      <c r="X6" s="260">
        <v>19</v>
      </c>
      <c r="Y6" s="260" t="s">
        <v>239</v>
      </c>
      <c r="Z6" s="260" t="s">
        <v>229</v>
      </c>
      <c r="AA6" s="261">
        <v>4</v>
      </c>
      <c r="AC6" s="259" t="s">
        <v>274</v>
      </c>
    </row>
    <row r="7" spans="1:29" ht="30.6" hidden="1" customHeight="1" x14ac:dyDescent="0.4">
      <c r="A7" s="177"/>
      <c r="B7" s="299" t="s">
        <v>157</v>
      </c>
      <c r="C7" s="291"/>
      <c r="D7" s="288"/>
      <c r="E7" s="288"/>
      <c r="F7" s="288"/>
      <c r="G7" s="288"/>
      <c r="H7" s="288"/>
      <c r="I7" s="288"/>
      <c r="J7" s="300"/>
      <c r="K7" s="177"/>
      <c r="L7" s="177"/>
      <c r="M7" s="177"/>
      <c r="N7" s="177"/>
      <c r="O7" s="177"/>
      <c r="P7" s="177"/>
      <c r="Q7" s="177"/>
      <c r="R7" s="177"/>
      <c r="S7" s="177"/>
      <c r="T7" s="177"/>
      <c r="U7" s="177"/>
      <c r="V7" s="177"/>
      <c r="X7" s="260">
        <v>20</v>
      </c>
      <c r="Y7" s="260" t="s">
        <v>245</v>
      </c>
      <c r="Z7" s="260" t="s">
        <v>246</v>
      </c>
      <c r="AA7" s="261">
        <v>5</v>
      </c>
    </row>
    <row r="8" spans="1:29" ht="15" hidden="1" customHeight="1" x14ac:dyDescent="0.25">
      <c r="A8" s="262"/>
      <c r="B8" s="455" t="s">
        <v>129</v>
      </c>
      <c r="C8" s="456"/>
      <c r="D8" s="456"/>
      <c r="E8" s="456"/>
      <c r="F8" s="456"/>
      <c r="G8" s="456"/>
      <c r="H8" s="456"/>
      <c r="I8" s="456"/>
      <c r="J8" s="457"/>
      <c r="K8" s="262"/>
      <c r="L8" s="263"/>
      <c r="M8" s="263"/>
      <c r="N8" s="263"/>
      <c r="O8" s="263"/>
      <c r="P8" s="263"/>
      <c r="Q8" s="263"/>
      <c r="R8" s="263"/>
      <c r="S8" s="263"/>
      <c r="T8" s="263"/>
      <c r="U8" s="263"/>
      <c r="V8" s="263"/>
      <c r="X8" s="260">
        <v>21</v>
      </c>
      <c r="Y8" s="260" t="s">
        <v>243</v>
      </c>
      <c r="Z8" s="260" t="s">
        <v>247</v>
      </c>
      <c r="AA8" s="261">
        <v>6</v>
      </c>
    </row>
    <row r="9" spans="1:29" hidden="1" x14ac:dyDescent="0.25">
      <c r="A9" s="49"/>
      <c r="B9" s="301"/>
      <c r="C9" s="58"/>
      <c r="D9" s="58"/>
      <c r="E9" s="58"/>
      <c r="F9" s="58"/>
      <c r="G9" s="58"/>
      <c r="H9" s="58"/>
      <c r="I9" s="58"/>
      <c r="J9" s="297"/>
      <c r="X9" s="260">
        <v>22</v>
      </c>
      <c r="Y9" s="260" t="s">
        <v>356</v>
      </c>
      <c r="Z9" s="258"/>
      <c r="AA9" s="261">
        <v>7</v>
      </c>
    </row>
    <row r="10" spans="1:29" x14ac:dyDescent="0.25">
      <c r="A10" s="42"/>
      <c r="B10" s="401" t="s">
        <v>34</v>
      </c>
      <c r="C10" s="402"/>
      <c r="D10" s="402" t="s">
        <v>35</v>
      </c>
      <c r="E10" s="402"/>
      <c r="F10" s="402" t="s">
        <v>36</v>
      </c>
      <c r="G10" s="402"/>
      <c r="H10" s="402"/>
      <c r="I10" s="402" t="s">
        <v>267</v>
      </c>
      <c r="J10" s="403"/>
      <c r="X10" s="260">
        <v>23</v>
      </c>
      <c r="Y10" s="260" t="s">
        <v>244</v>
      </c>
      <c r="Z10" s="264"/>
      <c r="AA10" s="261">
        <v>8</v>
      </c>
    </row>
    <row r="11" spans="1:29" ht="18" customHeight="1" x14ac:dyDescent="0.25">
      <c r="A11" s="42"/>
      <c r="B11" s="405" t="s">
        <v>357</v>
      </c>
      <c r="C11" s="406"/>
      <c r="D11" s="406" t="s">
        <v>187</v>
      </c>
      <c r="E11" s="406"/>
      <c r="F11" s="404" t="s">
        <v>412</v>
      </c>
      <c r="G11" s="404"/>
      <c r="H11" s="404"/>
      <c r="I11" s="116" t="s">
        <v>276</v>
      </c>
      <c r="J11" s="302">
        <f>IF($I$2=$AC$2,IF($J$127&gt;0,$D$92*($D$127/($D$127+$D$139)),),)+IF($I$2=$AC$3,IF($J$127&gt;0,$E$92*($E$127/($E$127+$E$139)),),)</f>
        <v>0</v>
      </c>
      <c r="X11" s="260">
        <v>24</v>
      </c>
      <c r="Y11" s="264"/>
      <c r="AA11" s="261">
        <v>9</v>
      </c>
    </row>
    <row r="12" spans="1:29" ht="18" customHeight="1" x14ac:dyDescent="0.25">
      <c r="A12" s="42"/>
      <c r="B12" s="405"/>
      <c r="C12" s="406"/>
      <c r="D12" s="406"/>
      <c r="E12" s="406"/>
      <c r="F12" s="404" t="s">
        <v>413</v>
      </c>
      <c r="G12" s="404"/>
      <c r="H12" s="404"/>
      <c r="I12" s="116" t="s">
        <v>315</v>
      </c>
      <c r="J12" s="302">
        <f>IF($J$127&gt;0,SUM($D$92:$I$92)*(SUM($D$127:$I$127)/(SUM($D$127:$I$127,$D$139:$I$139))),)</f>
        <v>0</v>
      </c>
      <c r="X12" s="260">
        <v>25</v>
      </c>
      <c r="Y12" s="264"/>
      <c r="AA12" s="261">
        <v>10</v>
      </c>
    </row>
    <row r="13" spans="1:29" x14ac:dyDescent="0.25">
      <c r="A13" s="42"/>
      <c r="B13" s="401" t="s">
        <v>39</v>
      </c>
      <c r="C13" s="402"/>
      <c r="D13" s="402" t="s">
        <v>40</v>
      </c>
      <c r="E13" s="402"/>
      <c r="F13" s="434" t="s">
        <v>420</v>
      </c>
      <c r="G13" s="434"/>
      <c r="H13" s="434"/>
      <c r="I13" s="402" t="s">
        <v>268</v>
      </c>
      <c r="J13" s="403"/>
      <c r="AA13" s="261">
        <v>11</v>
      </c>
    </row>
    <row r="14" spans="1:29" ht="15.75" customHeight="1" x14ac:dyDescent="0.25">
      <c r="A14" s="42"/>
      <c r="B14" s="444">
        <v>42917</v>
      </c>
      <c r="C14" s="445"/>
      <c r="D14" s="448">
        <v>47118</v>
      </c>
      <c r="E14" s="445"/>
      <c r="F14" s="460">
        <f>+J14</f>
        <v>64000602.800263502</v>
      </c>
      <c r="G14" s="461"/>
      <c r="H14" s="461"/>
      <c r="I14" s="116" t="s">
        <v>276</v>
      </c>
      <c r="J14" s="302">
        <f>IF($I$2=$AC$2,IF($J$139&gt;0,$D$92*($D$139/($D$127+$D$139)),),)+IF($I$2=$AC$3,IF($J$139&gt;0,$E$92*($E$139/($E$127+$E$139)),),)</f>
        <v>64000602.800263502</v>
      </c>
      <c r="AA14" s="261">
        <v>12</v>
      </c>
    </row>
    <row r="15" spans="1:29" ht="15.75" customHeight="1" x14ac:dyDescent="0.25">
      <c r="A15" s="42"/>
      <c r="B15" s="446"/>
      <c r="C15" s="447"/>
      <c r="D15" s="449"/>
      <c r="E15" s="447"/>
      <c r="F15" s="461"/>
      <c r="G15" s="461"/>
      <c r="H15" s="461"/>
      <c r="I15" s="116" t="s">
        <v>315</v>
      </c>
      <c r="J15" s="302">
        <f>IF($J$139&gt;0,SUM($D$92:$I$92)*(SUM($D$139:$I$139)/(SUM($D$127:$I$127,$D$139:$I$139))),)</f>
        <v>556687577.4863987</v>
      </c>
      <c r="AA15" s="261">
        <v>13</v>
      </c>
    </row>
    <row r="16" spans="1:29" ht="19.5" customHeight="1" x14ac:dyDescent="0.25">
      <c r="A16" s="42"/>
      <c r="B16" s="435" t="s">
        <v>90</v>
      </c>
      <c r="C16" s="436"/>
      <c r="D16" s="450" t="s">
        <v>302</v>
      </c>
      <c r="E16" s="450"/>
      <c r="F16" s="450"/>
      <c r="G16" s="450"/>
      <c r="H16" s="450"/>
      <c r="I16" s="450"/>
      <c r="J16" s="451"/>
      <c r="AA16" s="261">
        <v>14</v>
      </c>
    </row>
    <row r="17" spans="1:27" ht="89.25" customHeight="1" x14ac:dyDescent="0.25">
      <c r="A17" s="42"/>
      <c r="B17" s="437" t="s">
        <v>424</v>
      </c>
      <c r="C17" s="438"/>
      <c r="D17" s="438"/>
      <c r="E17" s="438"/>
      <c r="F17" s="438"/>
      <c r="G17" s="438"/>
      <c r="H17" s="438"/>
      <c r="I17" s="438"/>
      <c r="J17" s="439"/>
      <c r="AA17" s="265">
        <v>15</v>
      </c>
    </row>
    <row r="18" spans="1:27" hidden="1" x14ac:dyDescent="0.25">
      <c r="A18" s="42"/>
      <c r="B18" s="303"/>
      <c r="C18" s="68"/>
      <c r="D18" s="68"/>
      <c r="E18" s="68"/>
      <c r="F18" s="68"/>
      <c r="G18" s="68"/>
      <c r="H18" s="68"/>
      <c r="I18" s="68"/>
      <c r="J18" s="298"/>
    </row>
    <row r="19" spans="1:27" s="41" customFormat="1" ht="17.25" hidden="1" customHeight="1" x14ac:dyDescent="0.25">
      <c r="A19" s="60"/>
      <c r="B19" s="304" t="s">
        <v>266</v>
      </c>
      <c r="C19" s="58"/>
      <c r="D19" s="58"/>
      <c r="E19" s="58"/>
      <c r="F19" s="58"/>
      <c r="G19" s="58"/>
      <c r="H19" s="58"/>
      <c r="I19" s="58"/>
      <c r="J19" s="297"/>
      <c r="K19" s="39"/>
      <c r="L19" s="39"/>
      <c r="M19" s="39"/>
      <c r="N19" s="39"/>
      <c r="O19" s="39"/>
      <c r="P19" s="39"/>
      <c r="Q19" s="39"/>
      <c r="R19" s="39"/>
      <c r="S19" s="39"/>
      <c r="T19" s="39"/>
      <c r="U19" s="39"/>
      <c r="V19" s="39"/>
      <c r="W19" s="266" t="s">
        <v>212</v>
      </c>
      <c r="X19" s="266" t="b">
        <v>0</v>
      </c>
    </row>
    <row r="20" spans="1:27" ht="15" hidden="1" customHeight="1" x14ac:dyDescent="0.25">
      <c r="A20" s="59" t="s">
        <v>133</v>
      </c>
      <c r="B20" s="305" t="s">
        <v>158</v>
      </c>
      <c r="C20" s="306"/>
      <c r="D20" s="306"/>
      <c r="E20" s="306"/>
      <c r="F20" s="306"/>
      <c r="G20" s="306"/>
      <c r="H20" s="306"/>
      <c r="I20" s="306"/>
      <c r="J20" s="307"/>
      <c r="W20" s="266" t="s">
        <v>259</v>
      </c>
      <c r="X20" s="266" t="b">
        <v>1</v>
      </c>
    </row>
    <row r="21" spans="1:27" ht="16.7" customHeight="1" x14ac:dyDescent="0.25">
      <c r="A21" s="59"/>
      <c r="B21" s="341" t="s">
        <v>421</v>
      </c>
      <c r="C21" s="342"/>
      <c r="D21" s="343" t="s">
        <v>137</v>
      </c>
      <c r="E21" s="344"/>
      <c r="F21" s="342"/>
      <c r="G21" s="343" t="s">
        <v>138</v>
      </c>
      <c r="H21" s="345"/>
      <c r="I21" s="344"/>
      <c r="J21" s="346"/>
      <c r="W21" s="266" t="s">
        <v>260</v>
      </c>
      <c r="X21" s="135" t="b">
        <v>0</v>
      </c>
    </row>
    <row r="22" spans="1:27" ht="33" customHeight="1" x14ac:dyDescent="0.25">
      <c r="A22" s="59"/>
      <c r="B22" s="427" t="s">
        <v>358</v>
      </c>
      <c r="C22" s="428"/>
      <c r="D22" s="428" t="s">
        <v>360</v>
      </c>
      <c r="E22" s="428"/>
      <c r="F22" s="428"/>
      <c r="G22" s="428" t="s">
        <v>359</v>
      </c>
      <c r="H22" s="428"/>
      <c r="I22" s="428"/>
      <c r="J22" s="462"/>
      <c r="W22" s="266" t="s">
        <v>261</v>
      </c>
      <c r="X22" s="267" t="b">
        <v>0</v>
      </c>
    </row>
    <row r="23" spans="1:27" hidden="1" x14ac:dyDescent="0.25">
      <c r="A23" s="59"/>
      <c r="B23" s="301"/>
      <c r="C23" s="58"/>
      <c r="D23" s="58"/>
      <c r="E23" s="58"/>
      <c r="F23" s="58"/>
      <c r="G23" s="58"/>
      <c r="H23" s="58"/>
      <c r="I23" s="58"/>
      <c r="J23" s="297"/>
      <c r="W23" s="266" t="s">
        <v>262</v>
      </c>
      <c r="X23" s="267" t="b">
        <v>0</v>
      </c>
    </row>
    <row r="24" spans="1:27" s="335" customFormat="1" ht="12.75" x14ac:dyDescent="0.2">
      <c r="A24" s="347" t="s">
        <v>134</v>
      </c>
      <c r="B24" s="348" t="s">
        <v>258</v>
      </c>
      <c r="C24" s="349"/>
      <c r="D24" s="350"/>
      <c r="E24" s="350"/>
      <c r="F24" s="350"/>
      <c r="G24" s="350"/>
      <c r="H24" s="350"/>
      <c r="I24" s="350"/>
      <c r="J24" s="351"/>
      <c r="W24" s="352" t="s">
        <v>255</v>
      </c>
      <c r="X24" s="353" t="b">
        <v>0</v>
      </c>
    </row>
    <row r="25" spans="1:27" s="335" customFormat="1" ht="15" customHeight="1" x14ac:dyDescent="0.2">
      <c r="A25" s="347"/>
      <c r="B25" s="354"/>
      <c r="C25" s="355"/>
      <c r="D25" s="355"/>
      <c r="E25" s="355"/>
      <c r="F25" s="355"/>
      <c r="G25" s="355"/>
      <c r="H25" s="355"/>
      <c r="I25" s="355"/>
      <c r="J25" s="356"/>
      <c r="W25" s="352" t="s">
        <v>213</v>
      </c>
      <c r="X25" s="353" t="b">
        <v>1</v>
      </c>
    </row>
    <row r="26" spans="1:27" s="335" customFormat="1" ht="15" customHeight="1" x14ac:dyDescent="0.2">
      <c r="A26" s="347" t="s">
        <v>135</v>
      </c>
      <c r="B26" s="348" t="s">
        <v>265</v>
      </c>
      <c r="C26" s="349"/>
      <c r="D26" s="349"/>
      <c r="E26" s="349"/>
      <c r="F26" s="349"/>
      <c r="G26" s="349"/>
      <c r="H26" s="349"/>
      <c r="I26" s="349"/>
      <c r="J26" s="357"/>
      <c r="W26" s="352" t="s">
        <v>214</v>
      </c>
      <c r="X26" s="353" t="b">
        <v>0</v>
      </c>
    </row>
    <row r="27" spans="1:27" s="335" customFormat="1" ht="21" customHeight="1" x14ac:dyDescent="0.2">
      <c r="A27" s="347"/>
      <c r="B27" s="348"/>
      <c r="C27" s="349"/>
      <c r="D27" s="349"/>
      <c r="E27" s="349"/>
      <c r="F27" s="349"/>
      <c r="G27" s="349"/>
      <c r="H27" s="349"/>
      <c r="I27" s="349"/>
      <c r="J27" s="357"/>
      <c r="W27" s="352" t="s">
        <v>256</v>
      </c>
      <c r="X27" s="358" t="b">
        <v>0</v>
      </c>
    </row>
    <row r="28" spans="1:27" s="335" customFormat="1" ht="12.75" hidden="1" x14ac:dyDescent="0.2">
      <c r="A28" s="347"/>
      <c r="B28" s="359"/>
      <c r="C28" s="350"/>
      <c r="D28" s="350"/>
      <c r="E28" s="350"/>
      <c r="F28" s="350"/>
      <c r="G28" s="350"/>
      <c r="H28" s="350"/>
      <c r="I28" s="350"/>
      <c r="J28" s="351"/>
    </row>
    <row r="29" spans="1:27" s="335" customFormat="1" ht="12.75" hidden="1" x14ac:dyDescent="0.2">
      <c r="A29" s="347" t="s">
        <v>156</v>
      </c>
      <c r="B29" s="458" t="s">
        <v>230</v>
      </c>
      <c r="C29" s="459"/>
      <c r="D29" s="459"/>
      <c r="E29" s="350"/>
      <c r="F29" s="350"/>
      <c r="G29" s="350"/>
      <c r="H29" s="350"/>
      <c r="I29" s="350"/>
      <c r="J29" s="360"/>
      <c r="W29" s="352" t="s">
        <v>263</v>
      </c>
      <c r="X29" s="358" t="b">
        <v>0</v>
      </c>
    </row>
    <row r="30" spans="1:27" s="335" customFormat="1" ht="12.75" hidden="1" x14ac:dyDescent="0.2">
      <c r="A30" s="347"/>
      <c r="B30" s="359"/>
      <c r="C30" s="350"/>
      <c r="D30" s="350"/>
      <c r="E30" s="350"/>
      <c r="F30" s="350"/>
      <c r="G30" s="350"/>
      <c r="H30" s="350"/>
      <c r="I30" s="350"/>
      <c r="J30" s="351"/>
      <c r="W30" s="352" t="s">
        <v>264</v>
      </c>
      <c r="X30" s="358" t="b">
        <v>1</v>
      </c>
    </row>
    <row r="31" spans="1:27" s="335" customFormat="1" ht="12.75" hidden="1" x14ac:dyDescent="0.2">
      <c r="A31" s="353"/>
      <c r="B31" s="361" t="s">
        <v>217</v>
      </c>
      <c r="C31" s="350"/>
      <c r="D31" s="350"/>
      <c r="E31" s="350"/>
      <c r="F31" s="350"/>
      <c r="G31" s="350"/>
      <c r="H31" s="350"/>
      <c r="I31" s="350"/>
      <c r="J31" s="351"/>
      <c r="K31" s="353"/>
      <c r="L31" s="353"/>
      <c r="M31" s="353"/>
      <c r="N31" s="353"/>
      <c r="O31" s="353"/>
      <c r="P31" s="353"/>
      <c r="Q31" s="353"/>
      <c r="R31" s="353"/>
      <c r="S31" s="353"/>
      <c r="T31" s="353"/>
      <c r="U31" s="353"/>
      <c r="V31" s="353"/>
      <c r="W31" s="352" t="s">
        <v>220</v>
      </c>
      <c r="X31" s="353" t="b">
        <v>0</v>
      </c>
    </row>
    <row r="32" spans="1:27" s="335" customFormat="1" ht="16.5" hidden="1" customHeight="1" x14ac:dyDescent="0.2">
      <c r="A32" s="353"/>
      <c r="B32" s="359"/>
      <c r="C32" s="350"/>
      <c r="D32" s="350"/>
      <c r="E32" s="350"/>
      <c r="F32" s="350"/>
      <c r="G32" s="350"/>
      <c r="H32" s="350"/>
      <c r="I32" s="350"/>
      <c r="J32" s="351"/>
      <c r="K32" s="353"/>
      <c r="L32" s="353"/>
      <c r="M32" s="353"/>
      <c r="N32" s="353"/>
      <c r="O32" s="353"/>
      <c r="P32" s="353"/>
      <c r="Q32" s="353"/>
      <c r="R32" s="353"/>
      <c r="S32" s="353"/>
      <c r="T32" s="353"/>
      <c r="U32" s="353"/>
      <c r="V32" s="353"/>
      <c r="W32" s="352" t="s">
        <v>221</v>
      </c>
      <c r="X32" s="353" t="b">
        <v>0</v>
      </c>
    </row>
    <row r="33" spans="1:34" s="335" customFormat="1" ht="16.5" hidden="1" customHeight="1" x14ac:dyDescent="0.2">
      <c r="A33" s="347"/>
      <c r="B33" s="362"/>
      <c r="C33" s="350"/>
      <c r="D33" s="350"/>
      <c r="E33" s="350"/>
      <c r="F33" s="350"/>
      <c r="G33" s="350"/>
      <c r="H33" s="350"/>
      <c r="I33" s="350"/>
      <c r="J33" s="351"/>
      <c r="L33" s="353"/>
      <c r="M33" s="353"/>
      <c r="N33" s="353"/>
      <c r="O33" s="353"/>
      <c r="P33" s="353"/>
      <c r="Q33" s="353"/>
      <c r="R33" s="353"/>
      <c r="S33" s="353"/>
      <c r="T33" s="353"/>
      <c r="U33" s="353"/>
      <c r="V33" s="353"/>
      <c r="W33" s="352" t="s">
        <v>222</v>
      </c>
      <c r="X33" s="353" t="b">
        <v>1</v>
      </c>
    </row>
    <row r="34" spans="1:34" s="335" customFormat="1" ht="15.75" customHeight="1" x14ac:dyDescent="0.2">
      <c r="A34" s="363" t="s">
        <v>130</v>
      </c>
      <c r="B34" s="364" t="s">
        <v>219</v>
      </c>
      <c r="C34" s="350"/>
      <c r="D34" s="350"/>
      <c r="E34" s="350"/>
      <c r="F34" s="350"/>
      <c r="G34" s="350"/>
      <c r="H34" s="350"/>
      <c r="I34" s="350"/>
      <c r="J34" s="351"/>
      <c r="L34" s="353"/>
      <c r="M34" s="353"/>
      <c r="N34" s="353"/>
      <c r="O34" s="353"/>
      <c r="P34" s="353"/>
      <c r="Q34" s="353"/>
      <c r="R34" s="353"/>
      <c r="S34" s="353"/>
      <c r="T34" s="353"/>
      <c r="U34" s="353"/>
      <c r="V34" s="353"/>
      <c r="W34" s="353"/>
      <c r="X34" s="353"/>
    </row>
    <row r="35" spans="1:34" s="335" customFormat="1" ht="12.75" hidden="1" x14ac:dyDescent="0.2">
      <c r="A35" s="347"/>
      <c r="B35" s="362"/>
      <c r="C35" s="350"/>
      <c r="D35" s="350"/>
      <c r="E35" s="350"/>
      <c r="F35" s="350"/>
      <c r="G35" s="350"/>
      <c r="H35" s="350"/>
      <c r="I35" s="350"/>
      <c r="J35" s="351"/>
      <c r="W35" s="352" t="s">
        <v>210</v>
      </c>
      <c r="X35" s="352" t="b">
        <v>1</v>
      </c>
    </row>
    <row r="36" spans="1:34" s="335" customFormat="1" ht="16.7" customHeight="1" x14ac:dyDescent="0.2">
      <c r="A36" s="363" t="s">
        <v>131</v>
      </c>
      <c r="B36" s="429" t="s">
        <v>218</v>
      </c>
      <c r="C36" s="430"/>
      <c r="D36" s="430"/>
      <c r="E36" s="430"/>
      <c r="F36" s="430"/>
      <c r="G36" s="430"/>
      <c r="H36" s="365"/>
      <c r="I36" s="365"/>
      <c r="J36" s="366"/>
      <c r="W36" s="352" t="s">
        <v>211</v>
      </c>
      <c r="X36" s="352" t="b">
        <v>0</v>
      </c>
    </row>
    <row r="37" spans="1:34" s="335" customFormat="1" ht="30" hidden="1" customHeight="1" x14ac:dyDescent="0.2">
      <c r="A37" s="363"/>
      <c r="B37" s="424" t="s">
        <v>116</v>
      </c>
      <c r="C37" s="425"/>
      <c r="D37" s="425"/>
      <c r="E37" s="425"/>
      <c r="F37" s="425"/>
      <c r="G37" s="425"/>
      <c r="H37" s="425"/>
      <c r="I37" s="425"/>
      <c r="J37" s="426"/>
    </row>
    <row r="38" spans="1:34" s="335" customFormat="1" ht="33" hidden="1" customHeight="1" x14ac:dyDescent="0.2">
      <c r="A38" s="363"/>
      <c r="B38" s="431"/>
      <c r="C38" s="432"/>
      <c r="D38" s="432"/>
      <c r="E38" s="432"/>
      <c r="F38" s="432"/>
      <c r="G38" s="432"/>
      <c r="H38" s="432"/>
      <c r="I38" s="432"/>
      <c r="J38" s="433"/>
    </row>
    <row r="39" spans="1:34" s="335" customFormat="1" ht="12.75" hidden="1" x14ac:dyDescent="0.2">
      <c r="A39" s="363"/>
      <c r="B39" s="367"/>
      <c r="C39" s="368"/>
      <c r="D39" s="368"/>
      <c r="E39" s="368"/>
      <c r="F39" s="368"/>
      <c r="G39" s="368"/>
      <c r="H39" s="368"/>
      <c r="I39" s="368"/>
      <c r="J39" s="369"/>
    </row>
    <row r="40" spans="1:34" s="370" customFormat="1" ht="15" hidden="1" customHeight="1" x14ac:dyDescent="0.2">
      <c r="A40" s="363" t="s">
        <v>132</v>
      </c>
      <c r="B40" s="429" t="s">
        <v>353</v>
      </c>
      <c r="C40" s="430"/>
      <c r="D40" s="430"/>
      <c r="E40" s="430"/>
      <c r="F40" s="430"/>
      <c r="G40" s="430"/>
      <c r="H40" s="430"/>
      <c r="I40" s="430"/>
      <c r="J40" s="452"/>
    </row>
    <row r="41" spans="1:34" s="335" customFormat="1" ht="12.75" hidden="1" x14ac:dyDescent="0.2">
      <c r="A41" s="363"/>
      <c r="B41" s="359"/>
      <c r="C41" s="350"/>
      <c r="D41" s="350"/>
      <c r="E41" s="350"/>
      <c r="F41" s="350"/>
      <c r="G41" s="350"/>
      <c r="H41" s="350"/>
      <c r="I41" s="350"/>
      <c r="J41" s="351"/>
      <c r="W41" s="335" t="s">
        <v>345</v>
      </c>
      <c r="X41" s="335" t="b">
        <v>1</v>
      </c>
    </row>
    <row r="42" spans="1:34" s="370" customFormat="1" ht="15" customHeight="1" x14ac:dyDescent="0.2">
      <c r="A42" s="363" t="s">
        <v>139</v>
      </c>
      <c r="B42" s="429" t="s">
        <v>120</v>
      </c>
      <c r="C42" s="430"/>
      <c r="D42" s="430"/>
      <c r="E42" s="430"/>
      <c r="F42" s="430"/>
      <c r="G42" s="430"/>
      <c r="H42" s="430"/>
      <c r="I42" s="430"/>
      <c r="J42" s="452"/>
      <c r="W42" s="335" t="s">
        <v>344</v>
      </c>
      <c r="X42" s="370" t="b">
        <v>0</v>
      </c>
    </row>
    <row r="43" spans="1:34" ht="53.25" customHeight="1" x14ac:dyDescent="0.25">
      <c r="A43" s="62"/>
      <c r="B43" s="377" t="s">
        <v>375</v>
      </c>
      <c r="C43" s="378"/>
      <c r="D43" s="378"/>
      <c r="E43" s="378"/>
      <c r="F43" s="378"/>
      <c r="G43" s="378"/>
      <c r="H43" s="378"/>
      <c r="I43" s="378"/>
      <c r="J43" s="379"/>
    </row>
    <row r="44" spans="1:34" s="41" customFormat="1" x14ac:dyDescent="0.25">
      <c r="A44" s="62" t="s">
        <v>139</v>
      </c>
      <c r="B44" s="380" t="s">
        <v>204</v>
      </c>
      <c r="C44" s="381"/>
      <c r="D44" s="381"/>
      <c r="E44" s="381"/>
      <c r="F44" s="381"/>
      <c r="G44" s="381"/>
      <c r="H44" s="381"/>
      <c r="I44" s="381"/>
      <c r="J44" s="382"/>
    </row>
    <row r="45" spans="1:34" ht="33.75" customHeight="1" x14ac:dyDescent="0.25">
      <c r="A45" s="62"/>
      <c r="B45" s="377" t="s">
        <v>377</v>
      </c>
      <c r="C45" s="378"/>
      <c r="D45" s="378"/>
      <c r="E45" s="378"/>
      <c r="F45" s="378"/>
      <c r="G45" s="378"/>
      <c r="H45" s="378"/>
      <c r="I45" s="378"/>
      <c r="J45" s="379"/>
    </row>
    <row r="46" spans="1:34" hidden="1" x14ac:dyDescent="0.25">
      <c r="A46" s="62"/>
      <c r="B46" s="311"/>
      <c r="C46" s="52"/>
      <c r="D46" s="52"/>
      <c r="E46" s="52"/>
      <c r="F46" s="52"/>
      <c r="G46" s="52"/>
      <c r="H46" s="52"/>
      <c r="I46" s="52"/>
      <c r="J46" s="312"/>
      <c r="Z46" s="260" t="s">
        <v>227</v>
      </c>
      <c r="AA46" s="268" t="s">
        <v>281</v>
      </c>
    </row>
    <row r="47" spans="1:34" s="41" customFormat="1" ht="30" hidden="1" customHeight="1" x14ac:dyDescent="0.25">
      <c r="A47" s="62" t="s">
        <v>343</v>
      </c>
      <c r="B47" s="380" t="s">
        <v>121</v>
      </c>
      <c r="C47" s="381"/>
      <c r="D47" s="381"/>
      <c r="E47" s="381"/>
      <c r="F47" s="381"/>
      <c r="G47" s="381"/>
      <c r="H47" s="381"/>
      <c r="I47" s="381"/>
      <c r="J47" s="382"/>
      <c r="Z47" s="260" t="s">
        <v>226</v>
      </c>
      <c r="AA47" s="268" t="s">
        <v>287</v>
      </c>
    </row>
    <row r="48" spans="1:34" s="335" customFormat="1" ht="13.5" customHeight="1" x14ac:dyDescent="0.2">
      <c r="A48" s="334" t="s">
        <v>92</v>
      </c>
      <c r="B48" s="440" t="s">
        <v>289</v>
      </c>
      <c r="C48" s="441"/>
      <c r="D48" s="442"/>
      <c r="E48" s="442"/>
      <c r="F48" s="442"/>
      <c r="G48" s="442"/>
      <c r="H48" s="442"/>
      <c r="I48" s="442"/>
      <c r="J48" s="443"/>
      <c r="Z48" s="336" t="s">
        <v>228</v>
      </c>
      <c r="AA48" s="337" t="s">
        <v>288</v>
      </c>
      <c r="AB48" s="337"/>
      <c r="AC48" s="337"/>
      <c r="AD48" s="337"/>
      <c r="AE48" s="337"/>
      <c r="AF48" s="337"/>
      <c r="AG48" s="337"/>
      <c r="AH48" s="337"/>
    </row>
    <row r="49" spans="1:34" s="335" customFormat="1" ht="13.5" customHeight="1" x14ac:dyDescent="0.2">
      <c r="A49" s="334" t="s">
        <v>93</v>
      </c>
      <c r="B49" s="440" t="s">
        <v>290</v>
      </c>
      <c r="C49" s="441"/>
      <c r="D49" s="442"/>
      <c r="E49" s="442"/>
      <c r="F49" s="442"/>
      <c r="G49" s="442"/>
      <c r="H49" s="442"/>
      <c r="I49" s="442"/>
      <c r="J49" s="443"/>
      <c r="Z49" s="336" t="s">
        <v>229</v>
      </c>
      <c r="AA49" s="337" t="s">
        <v>294</v>
      </c>
      <c r="AB49" s="337"/>
      <c r="AC49" s="337"/>
      <c r="AD49" s="337"/>
      <c r="AE49" s="337"/>
      <c r="AF49" s="337"/>
      <c r="AG49" s="337"/>
      <c r="AH49" s="337"/>
    </row>
    <row r="50" spans="1:34" s="335" customFormat="1" ht="13.5" customHeight="1" x14ac:dyDescent="0.2">
      <c r="A50" s="334" t="s">
        <v>94</v>
      </c>
      <c r="B50" s="440" t="s">
        <v>292</v>
      </c>
      <c r="C50" s="441"/>
      <c r="D50" s="442"/>
      <c r="E50" s="442"/>
      <c r="F50" s="442"/>
      <c r="G50" s="442"/>
      <c r="H50" s="442"/>
      <c r="I50" s="442"/>
      <c r="J50" s="443"/>
      <c r="Z50" s="336" t="s">
        <v>246</v>
      </c>
      <c r="AA50" s="335" t="s">
        <v>338</v>
      </c>
      <c r="AB50" s="337"/>
      <c r="AC50" s="337"/>
      <c r="AD50" s="337"/>
      <c r="AE50" s="337"/>
      <c r="AF50" s="337"/>
      <c r="AG50" s="337"/>
      <c r="AH50" s="337"/>
    </row>
    <row r="51" spans="1:34" ht="21" hidden="1" customHeight="1" x14ac:dyDescent="0.25">
      <c r="B51" s="313"/>
      <c r="C51" s="46"/>
      <c r="D51" s="46"/>
      <c r="E51" s="46"/>
      <c r="F51" s="46"/>
      <c r="G51" s="46"/>
      <c r="H51" s="46"/>
      <c r="I51" s="46"/>
      <c r="J51" s="310"/>
      <c r="Z51" s="260" t="s">
        <v>247</v>
      </c>
      <c r="AA51" s="268" t="s">
        <v>289</v>
      </c>
    </row>
    <row r="52" spans="1:34" ht="26.25" hidden="1" customHeight="1" x14ac:dyDescent="0.4">
      <c r="A52" s="177"/>
      <c r="B52" s="299" t="s">
        <v>141</v>
      </c>
      <c r="C52" s="288"/>
      <c r="D52" s="288"/>
      <c r="E52" s="288"/>
      <c r="F52" s="288"/>
      <c r="G52" s="288"/>
      <c r="H52" s="288"/>
      <c r="I52" s="288"/>
      <c r="J52" s="300"/>
      <c r="K52" s="177"/>
      <c r="L52" s="177"/>
      <c r="M52" s="177"/>
      <c r="N52" s="177"/>
      <c r="O52" s="177"/>
      <c r="P52" s="177"/>
      <c r="Q52" s="177"/>
      <c r="R52" s="177"/>
      <c r="S52" s="177"/>
      <c r="T52" s="177"/>
      <c r="U52" s="177"/>
      <c r="V52" s="177"/>
      <c r="AA52" s="268" t="s">
        <v>290</v>
      </c>
    </row>
    <row r="53" spans="1:34" ht="5.25" hidden="1" customHeight="1" x14ac:dyDescent="0.4">
      <c r="A53" s="177"/>
      <c r="B53" s="308"/>
      <c r="C53" s="288"/>
      <c r="D53" s="288"/>
      <c r="E53" s="288"/>
      <c r="F53" s="288"/>
      <c r="G53" s="288"/>
      <c r="H53" s="288"/>
      <c r="I53" s="288"/>
      <c r="J53" s="300"/>
      <c r="K53" s="177"/>
      <c r="L53" s="177"/>
      <c r="M53" s="177"/>
      <c r="N53" s="177"/>
      <c r="O53" s="177"/>
      <c r="P53" s="177"/>
      <c r="Q53" s="177"/>
      <c r="R53" s="177"/>
      <c r="S53" s="177"/>
      <c r="T53" s="177"/>
      <c r="U53" s="177"/>
      <c r="V53" s="177"/>
      <c r="AA53" s="268" t="s">
        <v>291</v>
      </c>
    </row>
    <row r="54" spans="1:34" hidden="1" x14ac:dyDescent="0.25">
      <c r="A54" s="60"/>
      <c r="B54" s="301"/>
      <c r="C54" s="58"/>
      <c r="D54" s="58"/>
      <c r="E54" s="58"/>
      <c r="F54" s="58"/>
      <c r="G54" s="58"/>
      <c r="H54" s="58"/>
      <c r="I54" s="58"/>
      <c r="J54" s="297"/>
      <c r="AA54" s="268" t="s">
        <v>292</v>
      </c>
    </row>
    <row r="55" spans="1:34" hidden="1" outlineLevel="1" x14ac:dyDescent="0.25">
      <c r="A55" s="60"/>
      <c r="B55" s="304" t="s">
        <v>142</v>
      </c>
      <c r="C55" s="58"/>
      <c r="D55" s="58"/>
      <c r="E55" s="58"/>
      <c r="F55" s="58"/>
      <c r="G55" s="58"/>
      <c r="H55" s="58"/>
      <c r="I55" s="58"/>
      <c r="J55" s="297"/>
      <c r="AA55" s="268" t="s">
        <v>293</v>
      </c>
    </row>
    <row r="56" spans="1:34" hidden="1" outlineLevel="1" x14ac:dyDescent="0.25">
      <c r="A56" s="60"/>
      <c r="B56" s="314"/>
      <c r="C56" s="58"/>
      <c r="D56" s="58"/>
      <c r="E56" s="58"/>
      <c r="F56" s="58"/>
      <c r="G56" s="58"/>
      <c r="H56" s="58"/>
      <c r="I56" s="58"/>
      <c r="J56" s="297"/>
      <c r="AA56" s="268" t="s">
        <v>280</v>
      </c>
    </row>
    <row r="57" spans="1:34" outlineLevel="1" x14ac:dyDescent="0.25">
      <c r="A57" s="62" t="s">
        <v>146</v>
      </c>
      <c r="B57" s="380" t="s">
        <v>147</v>
      </c>
      <c r="C57" s="381"/>
      <c r="D57" s="381"/>
      <c r="E57" s="381"/>
      <c r="F57" s="381"/>
      <c r="G57" s="381"/>
      <c r="H57" s="381"/>
      <c r="I57" s="381"/>
      <c r="J57" s="382"/>
      <c r="AA57" s="268" t="s">
        <v>278</v>
      </c>
    </row>
    <row r="58" spans="1:34" ht="51" customHeight="1" outlineLevel="1" x14ac:dyDescent="0.25">
      <c r="B58" s="377" t="s">
        <v>375</v>
      </c>
      <c r="C58" s="378"/>
      <c r="D58" s="378"/>
      <c r="E58" s="378"/>
      <c r="F58" s="378"/>
      <c r="G58" s="378"/>
      <c r="H58" s="378"/>
      <c r="I58" s="378"/>
      <c r="J58" s="379"/>
      <c r="AA58" s="268" t="s">
        <v>279</v>
      </c>
    </row>
    <row r="59" spans="1:34" hidden="1" x14ac:dyDescent="0.25">
      <c r="B59" s="313"/>
      <c r="C59" s="46"/>
      <c r="D59" s="46"/>
      <c r="E59" s="46"/>
      <c r="F59" s="46"/>
      <c r="G59" s="46"/>
      <c r="H59" s="46"/>
      <c r="I59" s="46"/>
      <c r="J59" s="310"/>
      <c r="AA59" s="269" t="s">
        <v>339</v>
      </c>
    </row>
    <row r="60" spans="1:34" hidden="1" outlineLevel="1" x14ac:dyDescent="0.25">
      <c r="A60" s="60"/>
      <c r="B60" s="304" t="s">
        <v>143</v>
      </c>
      <c r="C60" s="58"/>
      <c r="D60" s="58"/>
      <c r="E60" s="58"/>
      <c r="F60" s="58"/>
      <c r="G60" s="58"/>
      <c r="H60" s="58"/>
      <c r="I60" s="58"/>
      <c r="J60" s="297"/>
      <c r="AA60" s="268" t="s">
        <v>283</v>
      </c>
    </row>
    <row r="61" spans="1:34" hidden="1" outlineLevel="1" x14ac:dyDescent="0.25">
      <c r="A61" s="60"/>
      <c r="B61" s="314"/>
      <c r="C61" s="58"/>
      <c r="D61" s="58"/>
      <c r="E61" s="58"/>
      <c r="F61" s="58"/>
      <c r="G61" s="58"/>
      <c r="H61" s="58"/>
      <c r="I61" s="58"/>
      <c r="J61" s="297"/>
      <c r="AA61" s="268" t="s">
        <v>282</v>
      </c>
    </row>
    <row r="62" spans="1:34" hidden="1" outlineLevel="1" x14ac:dyDescent="0.25">
      <c r="A62" s="62" t="s">
        <v>145</v>
      </c>
      <c r="B62" s="380" t="s">
        <v>148</v>
      </c>
      <c r="C62" s="381"/>
      <c r="D62" s="381"/>
      <c r="E62" s="381"/>
      <c r="F62" s="381"/>
      <c r="G62" s="381"/>
      <c r="H62" s="381"/>
      <c r="I62" s="381"/>
      <c r="J62" s="382"/>
      <c r="AA62" s="268" t="s">
        <v>284</v>
      </c>
    </row>
    <row r="63" spans="1:34" ht="27" hidden="1" customHeight="1" outlineLevel="1" x14ac:dyDescent="0.25">
      <c r="A63" s="62"/>
      <c r="B63" s="377"/>
      <c r="C63" s="378"/>
      <c r="D63" s="378"/>
      <c r="E63" s="378"/>
      <c r="F63" s="378"/>
      <c r="G63" s="378"/>
      <c r="H63" s="378"/>
      <c r="I63" s="378"/>
      <c r="J63" s="379"/>
      <c r="AA63" s="269" t="s">
        <v>340</v>
      </c>
    </row>
    <row r="64" spans="1:34" hidden="1" outlineLevel="1" x14ac:dyDescent="0.25">
      <c r="A64" s="62"/>
      <c r="B64" s="314"/>
      <c r="C64" s="58"/>
      <c r="D64" s="58"/>
      <c r="E64" s="58"/>
      <c r="F64" s="58"/>
      <c r="G64" s="58"/>
      <c r="H64" s="58"/>
      <c r="I64" s="58"/>
      <c r="J64" s="297"/>
      <c r="AA64" s="268" t="s">
        <v>285</v>
      </c>
    </row>
    <row r="65" spans="1:27" s="41" customFormat="1" ht="14.45" hidden="1" customHeight="1" outlineLevel="1" x14ac:dyDescent="0.25">
      <c r="A65" s="62" t="s">
        <v>149</v>
      </c>
      <c r="B65" s="380" t="s">
        <v>151</v>
      </c>
      <c r="C65" s="381"/>
      <c r="D65" s="381"/>
      <c r="E65" s="381"/>
      <c r="F65" s="381"/>
      <c r="G65" s="381"/>
      <c r="H65" s="381"/>
      <c r="I65" s="381"/>
      <c r="J65" s="382"/>
      <c r="AA65" s="268" t="s">
        <v>286</v>
      </c>
    </row>
    <row r="66" spans="1:27" ht="23.45" hidden="1" customHeight="1" outlineLevel="1" x14ac:dyDescent="0.25">
      <c r="A66" s="62"/>
      <c r="B66" s="315"/>
      <c r="C66" s="376" t="s">
        <v>74</v>
      </c>
      <c r="D66" s="376"/>
      <c r="E66" s="376"/>
      <c r="F66" s="374"/>
      <c r="G66" s="374"/>
      <c r="H66" s="374"/>
      <c r="I66" s="374"/>
      <c r="J66" s="375"/>
    </row>
    <row r="67" spans="1:27" ht="23.45" hidden="1" customHeight="1" outlineLevel="1" x14ac:dyDescent="0.25">
      <c r="A67" s="62"/>
      <c r="B67" s="315"/>
      <c r="C67" s="376" t="s">
        <v>75</v>
      </c>
      <c r="D67" s="376"/>
      <c r="E67" s="376"/>
      <c r="F67" s="374"/>
      <c r="G67" s="374"/>
      <c r="H67" s="374"/>
      <c r="I67" s="374"/>
      <c r="J67" s="375"/>
    </row>
    <row r="68" spans="1:27" ht="23.45" hidden="1" customHeight="1" outlineLevel="1" x14ac:dyDescent="0.25">
      <c r="A68" s="62"/>
      <c r="B68" s="315"/>
      <c r="C68" s="376" t="s">
        <v>76</v>
      </c>
      <c r="D68" s="376"/>
      <c r="E68" s="376"/>
      <c r="F68" s="374"/>
      <c r="G68" s="374"/>
      <c r="H68" s="374"/>
      <c r="I68" s="374"/>
      <c r="J68" s="375"/>
    </row>
    <row r="69" spans="1:27" ht="23.45" hidden="1" customHeight="1" outlineLevel="1" x14ac:dyDescent="0.25">
      <c r="A69" s="62"/>
      <c r="B69" s="315"/>
      <c r="C69" s="376" t="s">
        <v>77</v>
      </c>
      <c r="D69" s="376"/>
      <c r="E69" s="376"/>
      <c r="F69" s="374"/>
      <c r="G69" s="374"/>
      <c r="H69" s="374"/>
      <c r="I69" s="374"/>
      <c r="J69" s="375"/>
    </row>
    <row r="70" spans="1:27" ht="23.45" hidden="1" customHeight="1" outlineLevel="1" x14ac:dyDescent="0.25">
      <c r="A70" s="62"/>
      <c r="B70" s="315"/>
      <c r="C70" s="376" t="s">
        <v>78</v>
      </c>
      <c r="D70" s="376"/>
      <c r="E70" s="376"/>
      <c r="F70" s="374"/>
      <c r="G70" s="374"/>
      <c r="H70" s="374"/>
      <c r="I70" s="374"/>
      <c r="J70" s="375"/>
    </row>
    <row r="71" spans="1:27" ht="23.45" hidden="1" customHeight="1" outlineLevel="1" x14ac:dyDescent="0.25">
      <c r="A71" s="62"/>
      <c r="B71" s="315"/>
      <c r="C71" s="376" t="s">
        <v>117</v>
      </c>
      <c r="D71" s="376"/>
      <c r="E71" s="376"/>
      <c r="F71" s="374"/>
      <c r="G71" s="374"/>
      <c r="H71" s="374"/>
      <c r="I71" s="374"/>
      <c r="J71" s="375"/>
    </row>
    <row r="72" spans="1:27" ht="23.45" hidden="1" customHeight="1" outlineLevel="1" x14ac:dyDescent="0.25">
      <c r="A72" s="62"/>
      <c r="B72" s="315"/>
      <c r="C72" s="376" t="s">
        <v>91</v>
      </c>
      <c r="D72" s="376"/>
      <c r="E72" s="376"/>
      <c r="F72" s="374"/>
      <c r="G72" s="374"/>
      <c r="H72" s="374"/>
      <c r="I72" s="374"/>
      <c r="J72" s="375"/>
    </row>
    <row r="73" spans="1:27" hidden="1" outlineLevel="1" x14ac:dyDescent="0.25">
      <c r="A73" s="62"/>
      <c r="B73" s="301"/>
      <c r="C73" s="58"/>
      <c r="D73" s="58"/>
      <c r="E73" s="58"/>
      <c r="F73" s="58"/>
      <c r="G73" s="58"/>
      <c r="H73" s="58"/>
      <c r="I73" s="58"/>
      <c r="J73" s="297"/>
    </row>
    <row r="74" spans="1:27" s="41" customFormat="1" hidden="1" outlineLevel="1" x14ac:dyDescent="0.25">
      <c r="A74" s="62" t="s">
        <v>150</v>
      </c>
      <c r="B74" s="417" t="s">
        <v>152</v>
      </c>
      <c r="C74" s="418"/>
      <c r="D74" s="418"/>
      <c r="E74" s="418"/>
      <c r="F74" s="418"/>
      <c r="G74" s="418"/>
      <c r="H74" s="418"/>
      <c r="I74" s="418"/>
      <c r="J74" s="419"/>
    </row>
    <row r="75" spans="1:27" ht="26.25" hidden="1" customHeight="1" outlineLevel="1" x14ac:dyDescent="0.25">
      <c r="A75" s="62"/>
      <c r="B75" s="377"/>
      <c r="C75" s="378"/>
      <c r="D75" s="378"/>
      <c r="E75" s="378"/>
      <c r="F75" s="378"/>
      <c r="G75" s="378"/>
      <c r="H75" s="378"/>
      <c r="I75" s="378"/>
      <c r="J75" s="379"/>
    </row>
    <row r="76" spans="1:27" hidden="1" collapsed="1" x14ac:dyDescent="0.25">
      <c r="A76" s="60"/>
      <c r="B76" s="313"/>
      <c r="C76" s="58"/>
      <c r="D76" s="58"/>
      <c r="E76" s="58"/>
      <c r="F76" s="58"/>
      <c r="G76" s="58"/>
      <c r="H76" s="58"/>
      <c r="I76" s="58"/>
      <c r="J76" s="297"/>
    </row>
    <row r="77" spans="1:27" hidden="1" outlineLevel="1" x14ac:dyDescent="0.25">
      <c r="A77" s="60"/>
      <c r="B77" s="304" t="s">
        <v>144</v>
      </c>
      <c r="C77" s="58"/>
      <c r="D77" s="58"/>
      <c r="E77" s="58"/>
      <c r="F77" s="58"/>
      <c r="G77" s="58"/>
      <c r="H77" s="58"/>
      <c r="I77" s="58"/>
      <c r="J77" s="297"/>
    </row>
    <row r="78" spans="1:27" s="41" customFormat="1" ht="38.450000000000003" hidden="1" customHeight="1" outlineLevel="1" x14ac:dyDescent="0.25">
      <c r="A78" s="62" t="s">
        <v>153</v>
      </c>
      <c r="B78" s="380" t="s">
        <v>154</v>
      </c>
      <c r="C78" s="381"/>
      <c r="D78" s="381"/>
      <c r="E78" s="381"/>
      <c r="F78" s="381"/>
      <c r="G78" s="381"/>
      <c r="H78" s="381"/>
      <c r="I78" s="381"/>
      <c r="J78" s="382"/>
    </row>
    <row r="79" spans="1:27" ht="27.75" hidden="1" customHeight="1" outlineLevel="1" x14ac:dyDescent="0.25">
      <c r="A79" s="43"/>
      <c r="B79" s="377"/>
      <c r="C79" s="378"/>
      <c r="D79" s="378"/>
      <c r="E79" s="378"/>
      <c r="F79" s="378"/>
      <c r="G79" s="378"/>
      <c r="H79" s="378"/>
      <c r="I79" s="378"/>
      <c r="J79" s="379"/>
    </row>
    <row r="80" spans="1:27" hidden="1" collapsed="1" x14ac:dyDescent="0.25">
      <c r="A80" s="43"/>
      <c r="B80" s="315"/>
      <c r="C80" s="51"/>
      <c r="D80" s="51"/>
      <c r="E80" s="51"/>
      <c r="F80" s="51"/>
      <c r="G80" s="51"/>
      <c r="H80" s="51"/>
      <c r="I80" s="51"/>
      <c r="J80" s="316"/>
    </row>
    <row r="81" spans="1:22" ht="5.25" hidden="1" customHeight="1" x14ac:dyDescent="0.4">
      <c r="A81" s="177"/>
      <c r="B81" s="308"/>
      <c r="C81" s="288"/>
      <c r="D81" s="288"/>
      <c r="E81" s="288"/>
      <c r="F81" s="288"/>
      <c r="G81" s="288"/>
      <c r="H81" s="288"/>
      <c r="I81" s="288"/>
      <c r="J81" s="300"/>
      <c r="K81" s="177"/>
      <c r="L81" s="177"/>
      <c r="M81" s="177"/>
      <c r="N81" s="177"/>
      <c r="O81" s="177"/>
      <c r="P81" s="177"/>
      <c r="Q81" s="177"/>
      <c r="R81" s="177"/>
      <c r="S81" s="177"/>
      <c r="T81" s="177"/>
      <c r="U81" s="177"/>
      <c r="V81" s="177"/>
    </row>
    <row r="82" spans="1:22" s="42" customFormat="1" hidden="1" x14ac:dyDescent="0.25">
      <c r="B82" s="315"/>
      <c r="C82" s="51"/>
      <c r="D82" s="51"/>
      <c r="E82" s="51"/>
      <c r="F82" s="51"/>
      <c r="G82" s="51"/>
      <c r="H82" s="51"/>
      <c r="I82" s="51"/>
      <c r="J82" s="316"/>
    </row>
    <row r="83" spans="1:22" s="41" customFormat="1" x14ac:dyDescent="0.25">
      <c r="A83" s="59" t="s">
        <v>257</v>
      </c>
      <c r="B83" s="380" t="s">
        <v>155</v>
      </c>
      <c r="C83" s="381"/>
      <c r="D83" s="381"/>
      <c r="E83" s="381"/>
      <c r="F83" s="381"/>
      <c r="G83" s="381"/>
      <c r="H83" s="381"/>
      <c r="I83" s="381"/>
      <c r="J83" s="382"/>
    </row>
    <row r="84" spans="1:22" ht="22.5" customHeight="1" x14ac:dyDescent="0.25">
      <c r="A84" s="42"/>
      <c r="B84" s="377" t="s">
        <v>376</v>
      </c>
      <c r="C84" s="378"/>
      <c r="D84" s="378"/>
      <c r="E84" s="378"/>
      <c r="F84" s="378"/>
      <c r="G84" s="378"/>
      <c r="H84" s="378"/>
      <c r="I84" s="378"/>
      <c r="J84" s="379"/>
    </row>
    <row r="85" spans="1:22" hidden="1" x14ac:dyDescent="0.25">
      <c r="A85" s="42"/>
      <c r="B85" s="301"/>
      <c r="C85" s="58"/>
      <c r="D85" s="58"/>
      <c r="E85" s="58"/>
      <c r="F85" s="58"/>
      <c r="G85" s="58"/>
      <c r="H85" s="58"/>
      <c r="I85" s="58"/>
      <c r="J85" s="297"/>
    </row>
    <row r="86" spans="1:22" ht="26.25" hidden="1" x14ac:dyDescent="0.4">
      <c r="A86" s="177"/>
      <c r="B86" s="299" t="s">
        <v>128</v>
      </c>
      <c r="C86" s="288"/>
      <c r="D86" s="288"/>
      <c r="E86" s="288"/>
      <c r="F86" s="288"/>
      <c r="G86" s="288"/>
      <c r="H86" s="288"/>
      <c r="I86" s="288"/>
      <c r="J86" s="300"/>
      <c r="K86" s="177"/>
      <c r="L86" s="177"/>
      <c r="M86" s="177"/>
      <c r="N86" s="177"/>
      <c r="O86" s="177"/>
      <c r="P86" s="177"/>
      <c r="Q86" s="177"/>
      <c r="R86" s="177"/>
      <c r="S86" s="177"/>
      <c r="T86" s="177"/>
      <c r="U86" s="177"/>
      <c r="V86" s="177"/>
    </row>
    <row r="87" spans="1:22" ht="5.25" hidden="1" customHeight="1" x14ac:dyDescent="0.4">
      <c r="A87" s="177"/>
      <c r="B87" s="308"/>
      <c r="C87" s="288"/>
      <c r="D87" s="288"/>
      <c r="E87" s="288"/>
      <c r="F87" s="288"/>
      <c r="G87" s="288"/>
      <c r="H87" s="288"/>
      <c r="I87" s="288"/>
      <c r="J87" s="300"/>
      <c r="K87" s="177"/>
      <c r="L87" s="177"/>
      <c r="M87" s="177"/>
      <c r="N87" s="177"/>
      <c r="O87" s="177"/>
      <c r="P87" s="177"/>
      <c r="Q87" s="177"/>
      <c r="R87" s="177"/>
      <c r="S87" s="177"/>
      <c r="T87" s="177"/>
      <c r="U87" s="177"/>
      <c r="V87" s="177"/>
    </row>
    <row r="88" spans="1:22" s="41" customFormat="1" x14ac:dyDescent="0.25">
      <c r="A88" s="59" t="s">
        <v>123</v>
      </c>
      <c r="B88" s="380" t="s">
        <v>426</v>
      </c>
      <c r="C88" s="381"/>
      <c r="D88" s="381"/>
      <c r="E88" s="381"/>
      <c r="F88" s="381"/>
      <c r="G88" s="381"/>
      <c r="H88" s="381"/>
      <c r="I88" s="381"/>
      <c r="J88" s="382"/>
    </row>
    <row r="89" spans="1:22" ht="27.75" hidden="1" customHeight="1" x14ac:dyDescent="0.25">
      <c r="A89" s="49"/>
      <c r="B89" s="424" t="s">
        <v>119</v>
      </c>
      <c r="C89" s="425"/>
      <c r="D89" s="425"/>
      <c r="E89" s="425"/>
      <c r="F89" s="425"/>
      <c r="G89" s="425"/>
      <c r="H89" s="425"/>
      <c r="I89" s="425"/>
      <c r="J89" s="426"/>
    </row>
    <row r="90" spans="1:22" hidden="1" x14ac:dyDescent="0.25">
      <c r="A90" s="49"/>
      <c r="B90" s="317" t="s">
        <v>4</v>
      </c>
      <c r="C90" s="270"/>
      <c r="D90" s="270"/>
      <c r="E90" s="270"/>
      <c r="F90" s="270"/>
      <c r="G90" s="270"/>
      <c r="H90" s="270"/>
      <c r="I90" s="270"/>
      <c r="J90" s="318"/>
    </row>
    <row r="91" spans="1:22" x14ac:dyDescent="0.25">
      <c r="A91" s="49"/>
      <c r="B91" s="388" t="s">
        <v>422</v>
      </c>
      <c r="C91" s="389"/>
      <c r="D91" s="271" t="str">
        <f t="shared" ref="D91:I91" si="0">D$111</f>
        <v>FY19</v>
      </c>
      <c r="E91" s="271" t="str">
        <f t="shared" si="0"/>
        <v>FY20</v>
      </c>
      <c r="F91" s="271" t="str">
        <f t="shared" si="0"/>
        <v>FY21</v>
      </c>
      <c r="G91" s="271" t="str">
        <f t="shared" si="0"/>
        <v>FY22</v>
      </c>
      <c r="H91" s="271" t="str">
        <f t="shared" si="0"/>
        <v>FY23</v>
      </c>
      <c r="I91" s="271" t="str">
        <f t="shared" si="0"/>
        <v>FY24</v>
      </c>
      <c r="J91" s="319" t="s">
        <v>269</v>
      </c>
    </row>
    <row r="92" spans="1:22" ht="15" customHeight="1" x14ac:dyDescent="0.25">
      <c r="A92" s="49"/>
      <c r="B92" s="392" t="s">
        <v>114</v>
      </c>
      <c r="C92" s="393"/>
      <c r="D92" s="272">
        <f t="shared" ref="D92:I92" si="1">(D127+D139)-SUM(D101)</f>
        <v>64000602.800263502</v>
      </c>
      <c r="E92" s="272">
        <f t="shared" si="1"/>
        <v>20141401.978143811</v>
      </c>
      <c r="F92" s="272">
        <f t="shared" si="1"/>
        <v>53810964.045885921</v>
      </c>
      <c r="G92" s="272">
        <f t="shared" si="1"/>
        <v>72645187.684330314</v>
      </c>
      <c r="H92" s="272">
        <f t="shared" si="1"/>
        <v>100639330.53087366</v>
      </c>
      <c r="I92" s="272">
        <f t="shared" si="1"/>
        <v>245450090.44690156</v>
      </c>
      <c r="J92" s="320">
        <f>SUM(D92:I92)</f>
        <v>556687577.4863987</v>
      </c>
    </row>
    <row r="93" spans="1:22" ht="15" hidden="1" customHeight="1" outlineLevel="1" x14ac:dyDescent="0.25">
      <c r="A93" s="49"/>
      <c r="B93" s="415" t="s">
        <v>232</v>
      </c>
      <c r="C93" s="416"/>
      <c r="D93" s="274">
        <v>0</v>
      </c>
      <c r="E93" s="274">
        <v>0</v>
      </c>
      <c r="F93" s="274">
        <v>0</v>
      </c>
      <c r="G93" s="274">
        <v>0</v>
      </c>
      <c r="H93" s="274">
        <v>0</v>
      </c>
      <c r="I93" s="274">
        <v>0</v>
      </c>
      <c r="J93" s="320">
        <f t="shared" ref="J93:J96" si="2">SUM(D93:I93)</f>
        <v>0</v>
      </c>
    </row>
    <row r="94" spans="1:22" ht="15" hidden="1" customHeight="1" outlineLevel="1" x14ac:dyDescent="0.25">
      <c r="A94" s="49"/>
      <c r="B94" s="415" t="s">
        <v>233</v>
      </c>
      <c r="C94" s="416"/>
      <c r="D94" s="274">
        <v>0</v>
      </c>
      <c r="E94" s="274">
        <v>0</v>
      </c>
      <c r="F94" s="274">
        <v>0</v>
      </c>
      <c r="G94" s="274">
        <v>0</v>
      </c>
      <c r="H94" s="274">
        <v>0</v>
      </c>
      <c r="I94" s="274">
        <v>0</v>
      </c>
      <c r="J94" s="320">
        <f t="shared" si="2"/>
        <v>0</v>
      </c>
    </row>
    <row r="95" spans="1:22" ht="15" hidden="1" customHeight="1" outlineLevel="1" x14ac:dyDescent="0.25">
      <c r="A95" s="49"/>
      <c r="B95" s="415" t="s">
        <v>234</v>
      </c>
      <c r="C95" s="416"/>
      <c r="D95" s="274">
        <v>0</v>
      </c>
      <c r="E95" s="274">
        <v>0</v>
      </c>
      <c r="F95" s="274">
        <v>0</v>
      </c>
      <c r="G95" s="274">
        <v>0</v>
      </c>
      <c r="H95" s="274">
        <v>0</v>
      </c>
      <c r="I95" s="274">
        <v>0</v>
      </c>
      <c r="J95" s="320">
        <f t="shared" si="2"/>
        <v>0</v>
      </c>
    </row>
    <row r="96" spans="1:22" ht="15" hidden="1" customHeight="1" outlineLevel="1" x14ac:dyDescent="0.25">
      <c r="A96" s="49"/>
      <c r="B96" s="415" t="s">
        <v>235</v>
      </c>
      <c r="C96" s="416"/>
      <c r="D96" s="274">
        <v>0</v>
      </c>
      <c r="E96" s="274">
        <v>0</v>
      </c>
      <c r="F96" s="274">
        <v>0</v>
      </c>
      <c r="G96" s="274">
        <v>0</v>
      </c>
      <c r="H96" s="274">
        <v>0</v>
      </c>
      <c r="I96" s="274">
        <v>0</v>
      </c>
      <c r="J96" s="320">
        <f t="shared" si="2"/>
        <v>0</v>
      </c>
    </row>
    <row r="97" spans="1:24" ht="15" customHeight="1" collapsed="1" x14ac:dyDescent="0.25">
      <c r="A97" s="49"/>
      <c r="B97" s="388" t="s">
        <v>0</v>
      </c>
      <c r="C97" s="389"/>
      <c r="D97" s="275"/>
      <c r="E97" s="275"/>
      <c r="F97" s="276"/>
      <c r="G97" s="276"/>
      <c r="H97" s="276"/>
      <c r="I97" s="276"/>
      <c r="J97" s="321"/>
    </row>
    <row r="98" spans="1:24" x14ac:dyDescent="0.25">
      <c r="A98" s="49"/>
      <c r="B98" s="392" t="s">
        <v>406</v>
      </c>
      <c r="C98" s="393"/>
      <c r="D98" s="277"/>
      <c r="E98" s="277">
        <f>'LRT Cost'!G88</f>
        <v>44033390.913168162</v>
      </c>
      <c r="F98" s="277">
        <f>'LRT Cost'!H88</f>
        <v>77637752.980910286</v>
      </c>
      <c r="G98" s="277">
        <f>'LRT Cost'!I88</f>
        <v>96471976.61935468</v>
      </c>
      <c r="H98" s="277">
        <f>'LRT Cost'!J88</f>
        <v>124466119.46589802</v>
      </c>
      <c r="I98" s="277">
        <f>'LRT Cost'!K88</f>
        <v>157390760.02066883</v>
      </c>
      <c r="J98" s="320">
        <f t="shared" ref="J98:J101" si="3">SUM(D98:I98)</f>
        <v>500000000</v>
      </c>
    </row>
    <row r="99" spans="1:24" x14ac:dyDescent="0.25">
      <c r="A99" s="49"/>
      <c r="B99" s="392" t="s">
        <v>23</v>
      </c>
      <c r="C99" s="393"/>
      <c r="D99" s="278"/>
      <c r="E99" s="277">
        <v>23891988.935024358</v>
      </c>
      <c r="F99" s="277">
        <v>23826788.935024358</v>
      </c>
      <c r="G99" s="277">
        <v>23826788.935024358</v>
      </c>
      <c r="H99" s="277">
        <v>23826788.935024358</v>
      </c>
      <c r="I99" s="277">
        <v>23851238.935024358</v>
      </c>
      <c r="J99" s="320">
        <f t="shared" si="3"/>
        <v>119223594.67512178</v>
      </c>
    </row>
    <row r="100" spans="1:24" hidden="1" x14ac:dyDescent="0.25">
      <c r="A100" s="49"/>
      <c r="B100" s="390"/>
      <c r="C100" s="391"/>
      <c r="D100" s="278"/>
      <c r="E100" s="277"/>
      <c r="F100" s="278"/>
      <c r="G100" s="278"/>
      <c r="H100" s="278"/>
      <c r="I100" s="278"/>
      <c r="J100" s="320">
        <f t="shared" si="3"/>
        <v>0</v>
      </c>
    </row>
    <row r="101" spans="1:24" x14ac:dyDescent="0.25">
      <c r="A101" s="49"/>
      <c r="B101" s="388" t="s">
        <v>100</v>
      </c>
      <c r="C101" s="389"/>
      <c r="D101" s="272">
        <f>SUM(D98:D100)</f>
        <v>0</v>
      </c>
      <c r="E101" s="272">
        <f>SUM(E98:E100)</f>
        <v>67925379.848192513</v>
      </c>
      <c r="F101" s="272">
        <f t="shared" ref="F101:I101" si="4">SUM(F98:F100)</f>
        <v>101464541.91593465</v>
      </c>
      <c r="G101" s="272">
        <f t="shared" si="4"/>
        <v>120298765.55437905</v>
      </c>
      <c r="H101" s="272">
        <f t="shared" si="4"/>
        <v>148292908.40092239</v>
      </c>
      <c r="I101" s="272">
        <f t="shared" si="4"/>
        <v>181241998.95569319</v>
      </c>
      <c r="J101" s="320">
        <f t="shared" si="3"/>
        <v>619223594.67512178</v>
      </c>
    </row>
    <row r="102" spans="1:24" s="41" customFormat="1" ht="15.75" thickBot="1" x14ac:dyDescent="0.3">
      <c r="A102" s="59"/>
      <c r="B102" s="386" t="s">
        <v>423</v>
      </c>
      <c r="C102" s="387"/>
      <c r="D102" s="279">
        <f t="shared" ref="D102:I102" si="5">SUM(D92:D96)+D101</f>
        <v>64000602.800263502</v>
      </c>
      <c r="E102" s="279">
        <f t="shared" si="5"/>
        <v>88066781.826336324</v>
      </c>
      <c r="F102" s="279">
        <f t="shared" si="5"/>
        <v>155275505.96182057</v>
      </c>
      <c r="G102" s="279">
        <f t="shared" si="5"/>
        <v>192943953.23870936</v>
      </c>
      <c r="H102" s="279">
        <f t="shared" si="5"/>
        <v>248932238.93179604</v>
      </c>
      <c r="I102" s="279">
        <f t="shared" si="5"/>
        <v>426692089.40259475</v>
      </c>
      <c r="J102" s="322">
        <f>SUM(J92:J96)+J101</f>
        <v>1175911172.1615205</v>
      </c>
    </row>
    <row r="103" spans="1:24" ht="15.75" hidden="1" thickTop="1" x14ac:dyDescent="0.25">
      <c r="A103" s="49"/>
      <c r="B103" s="323"/>
      <c r="C103" s="58"/>
      <c r="D103" s="58"/>
      <c r="E103" s="58"/>
      <c r="F103" s="58"/>
      <c r="G103" s="58"/>
      <c r="H103" s="58"/>
      <c r="I103" s="58"/>
      <c r="J103" s="297"/>
    </row>
    <row r="104" spans="1:24" ht="15" customHeight="1" thickTop="1" x14ac:dyDescent="0.25">
      <c r="A104" s="62" t="s">
        <v>122</v>
      </c>
      <c r="B104" s="383" t="s">
        <v>347</v>
      </c>
      <c r="C104" s="384"/>
      <c r="D104" s="384"/>
      <c r="E104" s="384"/>
      <c r="F104" s="384"/>
      <c r="G104" s="384"/>
      <c r="H104" s="384"/>
      <c r="I104" s="384"/>
      <c r="J104" s="385"/>
      <c r="W104" s="266" t="s">
        <v>210</v>
      </c>
      <c r="X104" s="266" t="b">
        <v>1</v>
      </c>
    </row>
    <row r="105" spans="1:24" ht="15" customHeight="1" x14ac:dyDescent="0.25">
      <c r="A105" s="49"/>
      <c r="B105" s="424" t="s">
        <v>346</v>
      </c>
      <c r="C105" s="425"/>
      <c r="D105" s="425"/>
      <c r="E105" s="425"/>
      <c r="F105" s="425"/>
      <c r="G105" s="425"/>
      <c r="H105" s="465">
        <f>'LRT Cost'!F71</f>
        <v>73448442.876262471</v>
      </c>
      <c r="I105" s="466"/>
      <c r="J105" s="310"/>
      <c r="W105" s="266" t="s">
        <v>211</v>
      </c>
      <c r="X105" s="266" t="b">
        <v>0</v>
      </c>
    </row>
    <row r="106" spans="1:24" ht="15" hidden="1" customHeight="1" x14ac:dyDescent="0.25">
      <c r="A106" s="49"/>
      <c r="B106" s="424" t="s">
        <v>352</v>
      </c>
      <c r="C106" s="425"/>
      <c r="D106" s="425"/>
      <c r="E106" s="425"/>
      <c r="F106" s="425"/>
      <c r="G106" s="425"/>
      <c r="H106" s="46"/>
      <c r="I106" s="46"/>
      <c r="J106" s="310"/>
      <c r="W106" s="266"/>
      <c r="X106" s="266"/>
    </row>
    <row r="107" spans="1:24" hidden="1" x14ac:dyDescent="0.25">
      <c r="A107" s="49"/>
      <c r="B107" s="301"/>
      <c r="C107" s="58"/>
      <c r="D107" s="58"/>
      <c r="E107" s="58"/>
      <c r="F107" s="58"/>
      <c r="G107" s="58"/>
      <c r="H107" s="58"/>
      <c r="I107" s="58"/>
      <c r="J107" s="297"/>
    </row>
    <row r="108" spans="1:24" s="41" customFormat="1" ht="15" hidden="1" customHeight="1" outlineLevel="1" x14ac:dyDescent="0.25">
      <c r="A108" s="59" t="s">
        <v>122</v>
      </c>
      <c r="B108" s="383" t="s">
        <v>125</v>
      </c>
      <c r="C108" s="384"/>
      <c r="D108" s="384"/>
      <c r="E108" s="384"/>
      <c r="F108" s="384"/>
      <c r="G108" s="384"/>
      <c r="H108" s="384"/>
      <c r="I108" s="384"/>
      <c r="J108" s="385"/>
    </row>
    <row r="109" spans="1:24" ht="30.75" hidden="1" customHeight="1" outlineLevel="1" x14ac:dyDescent="0.25">
      <c r="A109" s="49"/>
      <c r="B109" s="424" t="s">
        <v>118</v>
      </c>
      <c r="C109" s="425"/>
      <c r="D109" s="425"/>
      <c r="E109" s="425"/>
      <c r="F109" s="425"/>
      <c r="G109" s="425"/>
      <c r="H109" s="425"/>
      <c r="I109" s="425"/>
      <c r="J109" s="426"/>
    </row>
    <row r="110" spans="1:24" hidden="1" outlineLevel="1" x14ac:dyDescent="0.25">
      <c r="A110" s="49"/>
      <c r="B110" s="317" t="s">
        <v>12</v>
      </c>
      <c r="C110" s="270"/>
      <c r="D110" s="270"/>
      <c r="E110" s="270"/>
      <c r="F110" s="270"/>
      <c r="G110" s="270"/>
      <c r="H110" s="270"/>
      <c r="I110" s="270"/>
      <c r="J110" s="318"/>
    </row>
    <row r="111" spans="1:24" ht="15.75" hidden="1" outlineLevel="1" thickBot="1" x14ac:dyDescent="0.3">
      <c r="A111" s="49"/>
      <c r="B111" s="413" t="s">
        <v>108</v>
      </c>
      <c r="C111" s="414"/>
      <c r="D111" s="271" t="s">
        <v>3</v>
      </c>
      <c r="E111" s="280" t="s">
        <v>6</v>
      </c>
      <c r="F111" s="280" t="s">
        <v>7</v>
      </c>
      <c r="G111" s="280" t="s">
        <v>8</v>
      </c>
      <c r="H111" s="280" t="s">
        <v>9</v>
      </c>
      <c r="I111" s="280" t="s">
        <v>10</v>
      </c>
      <c r="J111" s="319" t="s">
        <v>269</v>
      </c>
    </row>
    <row r="112" spans="1:24" ht="15.75" hidden="1" outlineLevel="1" thickBot="1" x14ac:dyDescent="0.3">
      <c r="A112" s="49"/>
      <c r="B112" s="422" t="s">
        <v>25</v>
      </c>
      <c r="C112" s="423"/>
      <c r="D112" s="273"/>
      <c r="E112" s="56">
        <v>2.5000000000000001E-2</v>
      </c>
      <c r="F112" s="56">
        <v>2.5000000000000001E-2</v>
      </c>
      <c r="G112" s="56">
        <f>$F112</f>
        <v>2.5000000000000001E-2</v>
      </c>
      <c r="H112" s="56">
        <f>$F112</f>
        <v>2.5000000000000001E-2</v>
      </c>
      <c r="I112" s="56">
        <f>$F112</f>
        <v>2.5000000000000001E-2</v>
      </c>
      <c r="J112" s="324"/>
    </row>
    <row r="113" spans="1:10" hidden="1" outlineLevel="1" x14ac:dyDescent="0.25">
      <c r="A113" s="49"/>
      <c r="B113" s="422" t="s">
        <v>27</v>
      </c>
      <c r="C113" s="423"/>
      <c r="D113" s="278"/>
      <c r="E113" s="278"/>
      <c r="F113" s="281">
        <f>E113*(1+$G$112)</f>
        <v>0</v>
      </c>
      <c r="G113" s="281">
        <f>F113*(1+$G$112)</f>
        <v>0</v>
      </c>
      <c r="H113" s="281">
        <f>G113*(1+$H$112)</f>
        <v>0</v>
      </c>
      <c r="I113" s="281">
        <f>H113*(1+$I$112)</f>
        <v>0</v>
      </c>
      <c r="J113" s="325">
        <f t="shared" ref="J113:J126" si="6">SUM(D113:I113)</f>
        <v>0</v>
      </c>
    </row>
    <row r="114" spans="1:10" ht="15.95" hidden="1" customHeight="1" outlineLevel="1" x14ac:dyDescent="0.25">
      <c r="A114" s="49"/>
      <c r="B114" s="420" t="s">
        <v>28</v>
      </c>
      <c r="C114" s="421"/>
      <c r="D114" s="278"/>
      <c r="E114" s="278"/>
      <c r="F114" s="282">
        <f>E114*(1+$G$112)</f>
        <v>0</v>
      </c>
      <c r="G114" s="282">
        <f>F114*(1+$G$112)</f>
        <v>0</v>
      </c>
      <c r="H114" s="282">
        <f>G114*(1+$H$112)</f>
        <v>0</v>
      </c>
      <c r="I114" s="282">
        <f>H114*(1+$I$112)</f>
        <v>0</v>
      </c>
      <c r="J114" s="325">
        <f t="shared" si="6"/>
        <v>0</v>
      </c>
    </row>
    <row r="115" spans="1:10" hidden="1" outlineLevel="1" x14ac:dyDescent="0.25">
      <c r="A115" s="49"/>
      <c r="B115" s="422" t="s">
        <v>102</v>
      </c>
      <c r="C115" s="423"/>
      <c r="D115" s="283"/>
      <c r="E115" s="283"/>
      <c r="F115" s="284"/>
      <c r="G115" s="284"/>
      <c r="H115" s="284"/>
      <c r="I115" s="284"/>
      <c r="J115" s="326"/>
    </row>
    <row r="116" spans="1:10" hidden="1" outlineLevel="1" x14ac:dyDescent="0.25">
      <c r="A116" s="49"/>
      <c r="B116" s="422" t="s">
        <v>99</v>
      </c>
      <c r="C116" s="423"/>
      <c r="D116" s="278"/>
      <c r="E116" s="278"/>
      <c r="F116" s="282">
        <f>E116</f>
        <v>0</v>
      </c>
      <c r="G116" s="282">
        <f>F116</f>
        <v>0</v>
      </c>
      <c r="H116" s="282">
        <f t="shared" ref="H116:I116" si="7">G116</f>
        <v>0</v>
      </c>
      <c r="I116" s="282">
        <f t="shared" si="7"/>
        <v>0</v>
      </c>
      <c r="J116" s="325"/>
    </row>
    <row r="117" spans="1:10" hidden="1" outlineLevel="1" x14ac:dyDescent="0.25">
      <c r="A117" s="49"/>
      <c r="B117" s="422" t="s">
        <v>98</v>
      </c>
      <c r="C117" s="423"/>
      <c r="D117" s="278"/>
      <c r="E117" s="278"/>
      <c r="F117" s="282">
        <f t="shared" ref="F117:I117" si="8">ROUND(E117*(1+F112),0)</f>
        <v>0</v>
      </c>
      <c r="G117" s="282">
        <f t="shared" si="8"/>
        <v>0</v>
      </c>
      <c r="H117" s="282">
        <f t="shared" si="8"/>
        <v>0</v>
      </c>
      <c r="I117" s="282">
        <f t="shared" si="8"/>
        <v>0</v>
      </c>
      <c r="J117" s="325"/>
    </row>
    <row r="118" spans="1:10" hidden="1" outlineLevel="1" x14ac:dyDescent="0.25">
      <c r="A118" s="49"/>
      <c r="B118" s="422" t="s">
        <v>97</v>
      </c>
      <c r="C118" s="423"/>
      <c r="D118" s="282">
        <f>D116*D117</f>
        <v>0</v>
      </c>
      <c r="E118" s="282">
        <f>E116*E117</f>
        <v>0</v>
      </c>
      <c r="F118" s="282">
        <f t="shared" ref="F118" si="9">F116*F117</f>
        <v>0</v>
      </c>
      <c r="G118" s="282">
        <f t="shared" ref="G118:I118" si="10">G116*G117</f>
        <v>0</v>
      </c>
      <c r="H118" s="282">
        <f t="shared" si="10"/>
        <v>0</v>
      </c>
      <c r="I118" s="282">
        <f t="shared" si="10"/>
        <v>0</v>
      </c>
      <c r="J118" s="325">
        <f t="shared" si="6"/>
        <v>0</v>
      </c>
    </row>
    <row r="119" spans="1:10" hidden="1" outlineLevel="1" x14ac:dyDescent="0.25">
      <c r="A119" s="49"/>
      <c r="B119" s="422" t="s">
        <v>88</v>
      </c>
      <c r="C119" s="423"/>
      <c r="D119" s="278"/>
      <c r="E119" s="278"/>
      <c r="F119" s="282">
        <f t="shared" ref="F119:G122" si="11">E119*(1+$G$112)</f>
        <v>0</v>
      </c>
      <c r="G119" s="282">
        <f t="shared" si="11"/>
        <v>0</v>
      </c>
      <c r="H119" s="282">
        <f t="shared" ref="H119:H122" si="12">G119*(1+$H$112)</f>
        <v>0</v>
      </c>
      <c r="I119" s="282">
        <f t="shared" ref="I119:I122" si="13">H119*(1+$I$112)</f>
        <v>0</v>
      </c>
      <c r="J119" s="325"/>
    </row>
    <row r="120" spans="1:10" hidden="1" outlineLevel="1" x14ac:dyDescent="0.25">
      <c r="A120" s="49"/>
      <c r="B120" s="422" t="s">
        <v>89</v>
      </c>
      <c r="C120" s="423"/>
      <c r="D120" s="278"/>
      <c r="E120" s="278"/>
      <c r="F120" s="282">
        <f t="shared" si="11"/>
        <v>0</v>
      </c>
      <c r="G120" s="282">
        <f t="shared" si="11"/>
        <v>0</v>
      </c>
      <c r="H120" s="282">
        <f t="shared" si="12"/>
        <v>0</v>
      </c>
      <c r="I120" s="282">
        <f t="shared" si="13"/>
        <v>0</v>
      </c>
      <c r="J120" s="325"/>
    </row>
    <row r="121" spans="1:10" hidden="1" outlineLevel="1" x14ac:dyDescent="0.25">
      <c r="A121" s="49"/>
      <c r="B121" s="390" t="s">
        <v>275</v>
      </c>
      <c r="C121" s="391"/>
      <c r="D121" s="278"/>
      <c r="E121" s="278"/>
      <c r="F121" s="282">
        <f t="shared" si="11"/>
        <v>0</v>
      </c>
      <c r="G121" s="282">
        <f t="shared" si="11"/>
        <v>0</v>
      </c>
      <c r="H121" s="282">
        <f t="shared" si="12"/>
        <v>0</v>
      </c>
      <c r="I121" s="282">
        <f t="shared" si="13"/>
        <v>0</v>
      </c>
      <c r="J121" s="325"/>
    </row>
    <row r="122" spans="1:10" hidden="1" outlineLevel="1" x14ac:dyDescent="0.25">
      <c r="A122" s="49"/>
      <c r="B122" s="390" t="s">
        <v>275</v>
      </c>
      <c r="C122" s="391"/>
      <c r="D122" s="278"/>
      <c r="E122" s="278"/>
      <c r="F122" s="282">
        <f t="shared" si="11"/>
        <v>0</v>
      </c>
      <c r="G122" s="282">
        <f t="shared" si="11"/>
        <v>0</v>
      </c>
      <c r="H122" s="282">
        <f t="shared" si="12"/>
        <v>0</v>
      </c>
      <c r="I122" s="282">
        <f t="shared" si="13"/>
        <v>0</v>
      </c>
      <c r="J122" s="325"/>
    </row>
    <row r="123" spans="1:10" hidden="1" outlineLevel="1" x14ac:dyDescent="0.25">
      <c r="A123" s="49"/>
      <c r="B123" s="422" t="s">
        <v>103</v>
      </c>
      <c r="C123" s="423"/>
      <c r="D123" s="282">
        <f>SUM(D118:D122)</f>
        <v>0</v>
      </c>
      <c r="E123" s="282">
        <f>SUM(E118:E122)</f>
        <v>0</v>
      </c>
      <c r="F123" s="282">
        <f t="shared" ref="F123" si="14">SUM(F118:F122)</f>
        <v>0</v>
      </c>
      <c r="G123" s="282">
        <f t="shared" ref="G123:H123" si="15">SUM(G118:G122)</f>
        <v>0</v>
      </c>
      <c r="H123" s="282">
        <f t="shared" si="15"/>
        <v>0</v>
      </c>
      <c r="I123" s="282">
        <f>SUM(I118:I122)</f>
        <v>0</v>
      </c>
      <c r="J123" s="325">
        <f t="shared" si="6"/>
        <v>0</v>
      </c>
    </row>
    <row r="124" spans="1:10" ht="15" hidden="1" customHeight="1" outlineLevel="1" x14ac:dyDescent="0.25">
      <c r="A124" s="49"/>
      <c r="B124" s="390" t="s">
        <v>104</v>
      </c>
      <c r="C124" s="391"/>
      <c r="D124" s="278"/>
      <c r="E124" s="278"/>
      <c r="F124" s="282">
        <f t="shared" ref="F124:G126" si="16">E124*(1+$G$112)</f>
        <v>0</v>
      </c>
      <c r="G124" s="282">
        <f t="shared" si="16"/>
        <v>0</v>
      </c>
      <c r="H124" s="282">
        <f t="shared" ref="H124:H126" si="17">G124*(1+$H$112)</f>
        <v>0</v>
      </c>
      <c r="I124" s="282">
        <f t="shared" ref="I124:I126" si="18">H124*(1+$I$112)</f>
        <v>0</v>
      </c>
      <c r="J124" s="325">
        <f t="shared" si="6"/>
        <v>0</v>
      </c>
    </row>
    <row r="125" spans="1:10" ht="15" hidden="1" customHeight="1" outlineLevel="1" x14ac:dyDescent="0.25">
      <c r="A125" s="49"/>
      <c r="B125" s="390" t="s">
        <v>104</v>
      </c>
      <c r="C125" s="391"/>
      <c r="D125" s="278"/>
      <c r="E125" s="278"/>
      <c r="F125" s="282">
        <f t="shared" si="16"/>
        <v>0</v>
      </c>
      <c r="G125" s="282">
        <f t="shared" si="16"/>
        <v>0</v>
      </c>
      <c r="H125" s="282">
        <f t="shared" si="17"/>
        <v>0</v>
      </c>
      <c r="I125" s="282">
        <f t="shared" si="18"/>
        <v>0</v>
      </c>
      <c r="J125" s="325">
        <f t="shared" si="6"/>
        <v>0</v>
      </c>
    </row>
    <row r="126" spans="1:10" ht="15" hidden="1" customHeight="1" outlineLevel="1" x14ac:dyDescent="0.25">
      <c r="A126" s="49"/>
      <c r="B126" s="390" t="s">
        <v>104</v>
      </c>
      <c r="C126" s="391"/>
      <c r="D126" s="278"/>
      <c r="E126" s="278"/>
      <c r="F126" s="282">
        <f t="shared" si="16"/>
        <v>0</v>
      </c>
      <c r="G126" s="282">
        <f t="shared" si="16"/>
        <v>0</v>
      </c>
      <c r="H126" s="282">
        <f t="shared" si="17"/>
        <v>0</v>
      </c>
      <c r="I126" s="282">
        <f t="shared" si="18"/>
        <v>0</v>
      </c>
      <c r="J126" s="325">
        <f t="shared" si="6"/>
        <v>0</v>
      </c>
    </row>
    <row r="127" spans="1:10" s="41" customFormat="1" ht="15.75" hidden="1" outlineLevel="1" thickBot="1" x14ac:dyDescent="0.3">
      <c r="A127" s="59"/>
      <c r="B127" s="386" t="s">
        <v>107</v>
      </c>
      <c r="C127" s="387"/>
      <c r="D127" s="285">
        <f t="shared" ref="D127:J127" si="19">D113+D114+D123+D124+D126+D125</f>
        <v>0</v>
      </c>
      <c r="E127" s="285">
        <f t="shared" si="19"/>
        <v>0</v>
      </c>
      <c r="F127" s="285">
        <f t="shared" si="19"/>
        <v>0</v>
      </c>
      <c r="G127" s="285">
        <f t="shared" si="19"/>
        <v>0</v>
      </c>
      <c r="H127" s="285">
        <f t="shared" si="19"/>
        <v>0</v>
      </c>
      <c r="I127" s="285">
        <f t="shared" si="19"/>
        <v>0</v>
      </c>
      <c r="J127" s="327">
        <f t="shared" si="19"/>
        <v>0</v>
      </c>
    </row>
    <row r="128" spans="1:10" ht="15.75" hidden="1" outlineLevel="1" thickTop="1" x14ac:dyDescent="0.25">
      <c r="A128" s="49"/>
      <c r="B128" s="323"/>
      <c r="C128" s="58"/>
      <c r="D128" s="58"/>
      <c r="E128" s="58"/>
      <c r="F128" s="58"/>
      <c r="G128" s="58"/>
      <c r="H128" s="58"/>
      <c r="I128" s="58"/>
      <c r="J128" s="297"/>
    </row>
    <row r="129" spans="1:26" hidden="1" collapsed="1" x14ac:dyDescent="0.25">
      <c r="A129" s="49"/>
      <c r="B129" s="323"/>
      <c r="C129" s="58"/>
      <c r="D129" s="58"/>
      <c r="E129" s="58"/>
      <c r="F129" s="58"/>
      <c r="G129" s="58"/>
      <c r="H129" s="58"/>
      <c r="I129" s="58"/>
      <c r="J129" s="297"/>
    </row>
    <row r="130" spans="1:26" s="41" customFormat="1" ht="15" hidden="1" customHeight="1" outlineLevel="1" x14ac:dyDescent="0.25">
      <c r="A130" s="59" t="s">
        <v>124</v>
      </c>
      <c r="B130" s="383" t="s">
        <v>140</v>
      </c>
      <c r="C130" s="384"/>
      <c r="D130" s="384"/>
      <c r="E130" s="384"/>
      <c r="F130" s="384"/>
      <c r="G130" s="384"/>
      <c r="H130" s="384"/>
      <c r="I130" s="384"/>
      <c r="J130" s="385"/>
    </row>
    <row r="131" spans="1:26" hidden="1" outlineLevel="1" x14ac:dyDescent="0.25">
      <c r="A131" s="49"/>
      <c r="B131" s="317" t="s">
        <v>12</v>
      </c>
      <c r="C131" s="270"/>
      <c r="D131" s="270"/>
      <c r="E131" s="270"/>
      <c r="F131" s="270"/>
      <c r="G131" s="270"/>
      <c r="H131" s="270"/>
      <c r="I131" s="270"/>
      <c r="J131" s="318"/>
    </row>
    <row r="132" spans="1:26" outlineLevel="1" x14ac:dyDescent="0.25">
      <c r="A132" s="49"/>
      <c r="B132" s="413" t="s">
        <v>109</v>
      </c>
      <c r="C132" s="414"/>
      <c r="D132" s="271" t="s">
        <v>3</v>
      </c>
      <c r="E132" s="280" t="s">
        <v>6</v>
      </c>
      <c r="F132" s="280" t="s">
        <v>7</v>
      </c>
      <c r="G132" s="280" t="s">
        <v>8</v>
      </c>
      <c r="H132" s="280" t="s">
        <v>9</v>
      </c>
      <c r="I132" s="280" t="s">
        <v>10</v>
      </c>
      <c r="J132" s="328" t="s">
        <v>269</v>
      </c>
    </row>
    <row r="133" spans="1:26" outlineLevel="1" x14ac:dyDescent="0.25">
      <c r="A133" s="49"/>
      <c r="B133" s="463" t="s">
        <v>206</v>
      </c>
      <c r="C133" s="464"/>
      <c r="D133" s="277">
        <f>'LRT Cost'!F61</f>
        <v>0</v>
      </c>
      <c r="E133" s="277">
        <f>'LRT Cost'!G61</f>
        <v>0</v>
      </c>
      <c r="F133" s="277">
        <f>'LRT Cost'!H61</f>
        <v>0</v>
      </c>
      <c r="G133" s="277">
        <f>'LRT Cost'!I61</f>
        <v>0</v>
      </c>
      <c r="H133" s="277">
        <f>'LRT Cost'!J61</f>
        <v>0</v>
      </c>
      <c r="I133" s="277">
        <f>'LRT Cost'!K61</f>
        <v>0</v>
      </c>
      <c r="J133" s="329">
        <f t="shared" ref="J133:J138" si="20">SUM(D133:I133)</f>
        <v>0</v>
      </c>
    </row>
    <row r="134" spans="1:26" outlineLevel="1" x14ac:dyDescent="0.25">
      <c r="A134" s="49"/>
      <c r="B134" s="463" t="s">
        <v>207</v>
      </c>
      <c r="C134" s="464"/>
      <c r="D134" s="277">
        <f>'LRT Cost'!F62</f>
        <v>835729.48639591783</v>
      </c>
      <c r="E134" s="277">
        <f>'LRT Cost'!G62</f>
        <v>17089766.609605674</v>
      </c>
      <c r="F134" s="277">
        <f>'LRT Cost'!H62</f>
        <v>68298500.491230175</v>
      </c>
      <c r="G134" s="277">
        <f>'LRT Cost'!I62</f>
        <v>97386414.717741534</v>
      </c>
      <c r="H134" s="277">
        <f>'LRT Cost'!J62</f>
        <v>32481377.944663644</v>
      </c>
      <c r="I134" s="277">
        <f>'LRT Cost'!K62</f>
        <v>0</v>
      </c>
      <c r="J134" s="329">
        <f t="shared" si="20"/>
        <v>216091789.24963695</v>
      </c>
    </row>
    <row r="135" spans="1:26" outlineLevel="1" x14ac:dyDescent="0.25">
      <c r="A135" s="49"/>
      <c r="B135" s="463" t="s">
        <v>205</v>
      </c>
      <c r="C135" s="464"/>
      <c r="D135" s="277">
        <f>'LRT Cost'!F63</f>
        <v>25242809.191388056</v>
      </c>
      <c r="E135" s="277">
        <f>'LRT Cost'!G63</f>
        <v>26342227.518085487</v>
      </c>
      <c r="F135" s="277">
        <f>'LRT Cost'!H63</f>
        <v>21673566.221104145</v>
      </c>
      <c r="G135" s="277">
        <f>'LRT Cost'!I63</f>
        <v>24240148.740463011</v>
      </c>
      <c r="H135" s="277">
        <f>'LRT Cost'!J63</f>
        <v>35270210.450929768</v>
      </c>
      <c r="I135" s="277">
        <f>'LRT Cost'!K63</f>
        <v>37589294.060393378</v>
      </c>
      <c r="J135" s="329">
        <f t="shared" si="20"/>
        <v>170358256.18236387</v>
      </c>
      <c r="Z135" s="259"/>
    </row>
    <row r="136" spans="1:26" outlineLevel="1" x14ac:dyDescent="0.25">
      <c r="A136" s="49"/>
      <c r="B136" s="463" t="s">
        <v>105</v>
      </c>
      <c r="C136" s="464"/>
      <c r="D136" s="277">
        <f>'LRT Cost'!F64</f>
        <v>0</v>
      </c>
      <c r="E136" s="277">
        <f>'LRT Cost'!G64</f>
        <v>6301496.7378020678</v>
      </c>
      <c r="F136" s="277">
        <f>'LRT Cost'!H64</f>
        <v>54094145.061351843</v>
      </c>
      <c r="G136" s="277">
        <f>'LRT Cost'!I64</f>
        <v>53954586.74198474</v>
      </c>
      <c r="H136" s="277">
        <f>'LRT Cost'!J64</f>
        <v>70646275.745164797</v>
      </c>
      <c r="I136" s="277">
        <f>'LRT Cost'!K64</f>
        <v>184422786.16280863</v>
      </c>
      <c r="J136" s="329">
        <f t="shared" si="20"/>
        <v>369419290.44911206</v>
      </c>
      <c r="Z136" s="259"/>
    </row>
    <row r="137" spans="1:26" outlineLevel="1" x14ac:dyDescent="0.25">
      <c r="A137" s="49"/>
      <c r="B137" s="463" t="s">
        <v>106</v>
      </c>
      <c r="C137" s="464"/>
      <c r="D137" s="277">
        <f>'LRT Cost'!F65</f>
        <v>0</v>
      </c>
      <c r="E137" s="277">
        <f>'LRT Cost'!G65</f>
        <v>0</v>
      </c>
      <c r="F137" s="277">
        <f>'LRT Cost'!H65</f>
        <v>0</v>
      </c>
      <c r="G137" s="277">
        <f>'LRT Cost'!I65</f>
        <v>2207616.9797453261</v>
      </c>
      <c r="H137" s="277">
        <f>'LRT Cost'!J65</f>
        <v>82298899.533142194</v>
      </c>
      <c r="I137" s="277">
        <f>'LRT Cost'!K65</f>
        <v>177502685.10573</v>
      </c>
      <c r="J137" s="329">
        <f t="shared" si="20"/>
        <v>262009201.61861753</v>
      </c>
    </row>
    <row r="138" spans="1:26" outlineLevel="1" x14ac:dyDescent="0.25">
      <c r="A138" s="49"/>
      <c r="B138" s="390" t="s">
        <v>104</v>
      </c>
      <c r="C138" s="391"/>
      <c r="D138" s="277">
        <f>'LRT Cost'!F66</f>
        <v>37922064.122479528</v>
      </c>
      <c r="E138" s="277">
        <f>'LRT Cost'!G66</f>
        <v>38333290.960843086</v>
      </c>
      <c r="F138" s="277">
        <f>'LRT Cost'!H66</f>
        <v>11209294.188134404</v>
      </c>
      <c r="G138" s="277">
        <f>'LRT Cost'!I66</f>
        <v>15155186.058774736</v>
      </c>
      <c r="H138" s="277">
        <f>'LRT Cost'!J66</f>
        <v>28235475.257895611</v>
      </c>
      <c r="I138" s="277">
        <f>'LRT Cost'!K66</f>
        <v>27177324.073662732</v>
      </c>
      <c r="J138" s="329">
        <f t="shared" si="20"/>
        <v>158032634.6617901</v>
      </c>
    </row>
    <row r="139" spans="1:26" s="41" customFormat="1" ht="15.75" outlineLevel="1" thickBot="1" x14ac:dyDescent="0.3">
      <c r="A139" s="59"/>
      <c r="B139" s="453" t="s">
        <v>112</v>
      </c>
      <c r="C139" s="454"/>
      <c r="D139" s="286">
        <f>SUM(D133:D138)</f>
        <v>64000602.800263502</v>
      </c>
      <c r="E139" s="286">
        <f t="shared" ref="E139:J139" si="21">SUM(E133:E138)</f>
        <v>88066781.826336324</v>
      </c>
      <c r="F139" s="286">
        <f t="shared" si="21"/>
        <v>155275505.96182057</v>
      </c>
      <c r="G139" s="286">
        <f t="shared" si="21"/>
        <v>192943953.23870936</v>
      </c>
      <c r="H139" s="286">
        <f t="shared" si="21"/>
        <v>248932238.93179604</v>
      </c>
      <c r="I139" s="286">
        <f t="shared" si="21"/>
        <v>426692089.40259475</v>
      </c>
      <c r="J139" s="330">
        <f t="shared" si="21"/>
        <v>1175911172.1615205</v>
      </c>
    </row>
    <row r="140" spans="1:26" ht="15.75" hidden="1" outlineLevel="1" thickTop="1" x14ac:dyDescent="0.25">
      <c r="A140" s="49"/>
      <c r="B140" s="323"/>
      <c r="C140" s="58"/>
      <c r="D140" s="58"/>
      <c r="E140" s="58"/>
      <c r="F140" s="58"/>
      <c r="G140" s="58"/>
      <c r="H140" s="58"/>
      <c r="I140" s="58"/>
      <c r="J140" s="297"/>
    </row>
    <row r="141" spans="1:26" hidden="1" x14ac:dyDescent="0.25">
      <c r="A141" s="49"/>
      <c r="B141" s="323"/>
      <c r="C141" s="58"/>
      <c r="D141" s="58"/>
      <c r="E141" s="58"/>
      <c r="F141" s="58"/>
      <c r="G141" s="58"/>
      <c r="H141" s="58"/>
      <c r="I141" s="58"/>
      <c r="J141" s="297"/>
    </row>
    <row r="142" spans="1:26" hidden="1" x14ac:dyDescent="0.25">
      <c r="A142" s="49"/>
      <c r="B142" s="331" t="s">
        <v>32</v>
      </c>
      <c r="C142" s="58"/>
      <c r="D142" s="58"/>
      <c r="E142" s="58"/>
      <c r="F142" s="58"/>
      <c r="G142" s="58"/>
      <c r="H142" s="58"/>
      <c r="I142" s="58"/>
      <c r="J142" s="297"/>
    </row>
    <row r="143" spans="1:26" hidden="1" x14ac:dyDescent="0.25">
      <c r="A143" s="49"/>
      <c r="B143" s="301"/>
      <c r="C143" s="58"/>
      <c r="D143" s="58"/>
      <c r="E143" s="58"/>
      <c r="F143" s="58"/>
      <c r="G143" s="58"/>
      <c r="H143" s="58"/>
      <c r="I143" s="58"/>
      <c r="J143" s="297"/>
    </row>
    <row r="144" spans="1:26" s="41" customFormat="1" ht="15.75" thickTop="1" x14ac:dyDescent="0.25">
      <c r="A144" s="59" t="s">
        <v>126</v>
      </c>
      <c r="B144" s="309" t="s">
        <v>127</v>
      </c>
      <c r="C144" s="332"/>
      <c r="D144" s="332"/>
      <c r="E144" s="332"/>
      <c r="F144" s="332"/>
      <c r="G144" s="332"/>
      <c r="H144" s="332"/>
      <c r="I144" s="332"/>
      <c r="J144" s="333"/>
    </row>
    <row r="145" spans="1:10" ht="204" customHeight="1" thickBot="1" x14ac:dyDescent="0.3">
      <c r="A145" s="49"/>
      <c r="B145" s="371" t="s">
        <v>425</v>
      </c>
      <c r="C145" s="372"/>
      <c r="D145" s="372"/>
      <c r="E145" s="372"/>
      <c r="F145" s="372"/>
      <c r="G145" s="372"/>
      <c r="H145" s="372"/>
      <c r="I145" s="372"/>
      <c r="J145" s="373"/>
    </row>
    <row r="146" spans="1:10" ht="4.5" customHeight="1" x14ac:dyDescent="0.25">
      <c r="A146" s="49"/>
      <c r="B146" s="49"/>
      <c r="C146" s="49"/>
      <c r="D146" s="49"/>
      <c r="E146" s="49"/>
      <c r="F146" s="49"/>
      <c r="G146" s="49"/>
      <c r="H146" s="49"/>
      <c r="I146" s="49"/>
      <c r="J146" s="49"/>
    </row>
    <row r="147" spans="1:10" x14ac:dyDescent="0.25">
      <c r="A147" s="49"/>
      <c r="B147" s="47"/>
      <c r="C147" s="49"/>
      <c r="D147" s="49"/>
      <c r="E147" s="49"/>
      <c r="F147" s="49"/>
      <c r="G147" s="49"/>
      <c r="H147" s="49"/>
      <c r="I147" s="49"/>
      <c r="J147" s="49"/>
    </row>
    <row r="148" spans="1:10" x14ac:dyDescent="0.25">
      <c r="A148" s="49"/>
      <c r="B148" s="47"/>
      <c r="C148" s="49"/>
      <c r="D148" s="47"/>
      <c r="E148" s="49"/>
      <c r="F148" s="47"/>
      <c r="G148" s="49"/>
      <c r="H148" s="49"/>
      <c r="I148" s="49"/>
      <c r="J148" s="49"/>
    </row>
    <row r="149" spans="1:10" x14ac:dyDescent="0.25">
      <c r="A149" s="49"/>
      <c r="B149" s="49"/>
      <c r="C149" s="49"/>
      <c r="D149" s="49"/>
      <c r="E149" s="49"/>
      <c r="F149" s="49"/>
      <c r="G149" s="49"/>
      <c r="H149" s="49"/>
      <c r="I149" s="49"/>
      <c r="J149" s="49"/>
    </row>
    <row r="150" spans="1:10" x14ac:dyDescent="0.25">
      <c r="A150" s="42"/>
      <c r="B150" s="49"/>
      <c r="C150" s="49"/>
      <c r="D150" s="49"/>
      <c r="E150" s="49"/>
      <c r="F150" s="49"/>
      <c r="G150" s="49"/>
      <c r="H150" s="49"/>
      <c r="I150" s="49"/>
      <c r="J150" s="49"/>
    </row>
    <row r="151" spans="1:10" x14ac:dyDescent="0.25">
      <c r="B151" s="49"/>
      <c r="C151" s="49"/>
      <c r="D151" s="49"/>
      <c r="E151" s="49"/>
      <c r="F151" s="49"/>
      <c r="G151" s="49"/>
      <c r="H151" s="49"/>
      <c r="I151" s="49"/>
      <c r="J151" s="49"/>
    </row>
    <row r="152" spans="1:10" x14ac:dyDescent="0.25">
      <c r="B152" s="49"/>
      <c r="C152" s="49"/>
      <c r="D152" s="49"/>
      <c r="E152" s="49"/>
      <c r="F152" s="49"/>
      <c r="G152" s="49"/>
      <c r="H152" s="49"/>
      <c r="I152" s="49"/>
      <c r="J152" s="49"/>
    </row>
    <row r="153" spans="1:10" x14ac:dyDescent="0.25">
      <c r="B153" s="49"/>
      <c r="C153" s="49"/>
      <c r="D153" s="49"/>
      <c r="E153" s="49"/>
      <c r="F153" s="49"/>
      <c r="G153" s="49"/>
      <c r="H153" s="49"/>
      <c r="I153" s="49"/>
      <c r="J153" s="49"/>
    </row>
    <row r="154" spans="1:10" x14ac:dyDescent="0.25">
      <c r="B154" s="287"/>
      <c r="C154" s="287"/>
      <c r="D154" s="287"/>
      <c r="E154" s="287"/>
      <c r="F154" s="287"/>
      <c r="G154" s="287"/>
      <c r="H154" s="287"/>
      <c r="I154" s="287"/>
      <c r="J154" s="287"/>
    </row>
    <row r="155" spans="1:10" x14ac:dyDescent="0.25">
      <c r="B155" s="287"/>
      <c r="C155" s="287"/>
      <c r="D155" s="287"/>
      <c r="E155" s="287"/>
      <c r="F155" s="287"/>
      <c r="G155" s="287"/>
      <c r="H155" s="287"/>
      <c r="I155" s="287"/>
      <c r="J155" s="287"/>
    </row>
    <row r="156" spans="1:10" x14ac:dyDescent="0.25">
      <c r="B156" s="287"/>
      <c r="C156" s="287"/>
      <c r="D156" s="287"/>
      <c r="E156" s="287"/>
      <c r="F156" s="287"/>
      <c r="G156" s="287"/>
      <c r="H156" s="287"/>
      <c r="I156" s="287"/>
      <c r="J156" s="287"/>
    </row>
    <row r="157" spans="1:10" x14ac:dyDescent="0.25">
      <c r="B157" s="287"/>
      <c r="C157" s="287"/>
      <c r="D157" s="287"/>
      <c r="E157" s="287"/>
      <c r="F157" s="287"/>
      <c r="G157" s="287"/>
      <c r="H157" s="287"/>
      <c r="I157" s="287"/>
      <c r="J157" s="287"/>
    </row>
    <row r="158" spans="1:10" x14ac:dyDescent="0.25">
      <c r="B158" s="287"/>
      <c r="C158" s="287"/>
      <c r="D158" s="287"/>
      <c r="E158" s="287"/>
      <c r="F158" s="287"/>
      <c r="G158" s="287"/>
      <c r="H158" s="287"/>
      <c r="I158" s="287"/>
      <c r="J158" s="287"/>
    </row>
    <row r="159" spans="1:10" x14ac:dyDescent="0.25">
      <c r="B159" s="287"/>
      <c r="C159" s="287"/>
      <c r="D159" s="287"/>
      <c r="E159" s="287"/>
      <c r="F159" s="287"/>
      <c r="G159" s="287"/>
      <c r="H159" s="287"/>
      <c r="I159" s="287"/>
      <c r="J159" s="287"/>
    </row>
    <row r="160" spans="1:10" x14ac:dyDescent="0.25">
      <c r="B160" s="287"/>
      <c r="C160" s="287"/>
      <c r="D160" s="287"/>
      <c r="E160" s="287"/>
      <c r="F160" s="287"/>
      <c r="G160" s="287"/>
      <c r="H160" s="287"/>
      <c r="I160" s="287"/>
      <c r="J160" s="287"/>
    </row>
    <row r="161" spans="2:10" x14ac:dyDescent="0.25">
      <c r="B161" s="287"/>
      <c r="C161" s="287"/>
      <c r="D161" s="287"/>
      <c r="E161" s="287"/>
      <c r="F161" s="287"/>
      <c r="G161" s="287"/>
      <c r="H161" s="287"/>
      <c r="I161" s="287"/>
      <c r="J161" s="287"/>
    </row>
    <row r="162" spans="2:10" x14ac:dyDescent="0.25">
      <c r="B162" s="287"/>
      <c r="C162" s="287"/>
      <c r="D162" s="287"/>
      <c r="E162" s="287"/>
      <c r="F162" s="287"/>
      <c r="G162" s="287"/>
      <c r="H162" s="287"/>
      <c r="I162" s="287"/>
      <c r="J162" s="287"/>
    </row>
    <row r="163" spans="2:10" x14ac:dyDescent="0.25">
      <c r="B163" s="287"/>
      <c r="C163" s="287"/>
      <c r="D163" s="287"/>
      <c r="E163" s="287"/>
      <c r="F163" s="287"/>
      <c r="G163" s="287"/>
      <c r="H163" s="287"/>
      <c r="I163" s="287"/>
      <c r="J163" s="287"/>
    </row>
    <row r="164" spans="2:10" x14ac:dyDescent="0.25">
      <c r="B164" s="287"/>
      <c r="C164" s="287"/>
      <c r="D164" s="287"/>
      <c r="E164" s="287"/>
      <c r="F164" s="287"/>
      <c r="G164" s="287"/>
      <c r="H164" s="287"/>
      <c r="I164" s="287"/>
      <c r="J164" s="287"/>
    </row>
    <row r="165" spans="2:10" x14ac:dyDescent="0.25">
      <c r="B165" s="287"/>
      <c r="C165" s="287"/>
      <c r="D165" s="287"/>
      <c r="E165" s="287"/>
      <c r="F165" s="287"/>
      <c r="G165" s="287"/>
      <c r="H165" s="287"/>
      <c r="I165" s="287"/>
      <c r="J165" s="287"/>
    </row>
    <row r="166" spans="2:10" x14ac:dyDescent="0.25">
      <c r="B166" s="287"/>
      <c r="C166" s="287"/>
      <c r="D166" s="287"/>
      <c r="E166" s="287"/>
      <c r="F166" s="287"/>
      <c r="G166" s="287"/>
      <c r="H166" s="287"/>
      <c r="I166" s="287"/>
      <c r="J166" s="287"/>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19B786C6-CCF0-408F-9082-DCABE4F5BAEB}" scale="110" showPageBreaks="1" fitToPage="1" printArea="1" hiddenRows="1" hiddenColumns="1" view="pageBreakPreview" topLeftCell="B88">
      <selection activeCell="B145" sqref="B145:J145"/>
      <pageMargins left="0.25" right="0.25" top="0.75" bottom="0.75" header="0.3" footer="0.3"/>
      <printOptions horizontalCentered="1"/>
      <pageSetup scale="57"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0D493724-B406-4958-A3C0-B7F1D84A2B28}" scale="110" showPageBreaks="1" printArea="1" hiddenRows="1" view="pageBreakPreview" topLeftCell="A59">
      <selection activeCell="E100" sqref="E100"/>
      <rowBreaks count="2" manualBreakCount="2">
        <brk id="30" max="10" man="1"/>
        <brk id="85" max="10" man="1"/>
      </rowBreaks>
      <pageMargins left="0.25" right="0.25" top="0.75" bottom="0.75" header="0.3" footer="0.3"/>
      <printOptions horizontalCentered="1"/>
      <pageSetup scale="63"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A57ED495-A8F1-41AA-920B-D492B709C260}" scale="110" showPageBreaks="1" printArea="1" hiddenRows="1" view="pageBreakPreview">
      <selection activeCell="M154" sqref="M154"/>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6:C136"/>
    <mergeCell ref="B137:C137"/>
    <mergeCell ref="B134:C134"/>
    <mergeCell ref="B120:C120"/>
    <mergeCell ref="B121:C121"/>
    <mergeCell ref="B122:C122"/>
    <mergeCell ref="B123:C123"/>
    <mergeCell ref="B124:C124"/>
    <mergeCell ref="B104:J104"/>
    <mergeCell ref="B105:G105"/>
    <mergeCell ref="H105:I105"/>
    <mergeCell ref="B139:C139"/>
    <mergeCell ref="B8:J8"/>
    <mergeCell ref="B98:C98"/>
    <mergeCell ref="B115:C115"/>
    <mergeCell ref="B116:C116"/>
    <mergeCell ref="B117:C117"/>
    <mergeCell ref="B118:C118"/>
    <mergeCell ref="B119:C119"/>
    <mergeCell ref="B89:J89"/>
    <mergeCell ref="C69:E69"/>
    <mergeCell ref="C68:E68"/>
    <mergeCell ref="C67:E67"/>
    <mergeCell ref="B29:D29"/>
    <mergeCell ref="F12:H12"/>
    <mergeCell ref="F14:H15"/>
    <mergeCell ref="B40:J40"/>
    <mergeCell ref="B65:J65"/>
    <mergeCell ref="G22:J22"/>
    <mergeCell ref="D22:F22"/>
    <mergeCell ref="B135:C135"/>
    <mergeCell ref="B133:C133"/>
    <mergeCell ref="B109:J109"/>
    <mergeCell ref="B92:C92"/>
    <mergeCell ref="B138:C138"/>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5:C125"/>
    <mergeCell ref="B126:C126"/>
    <mergeCell ref="B127:C127"/>
    <mergeCell ref="B132:C132"/>
    <mergeCell ref="B96:C96"/>
    <mergeCell ref="B93:C93"/>
    <mergeCell ref="B94:C94"/>
    <mergeCell ref="B95:C95"/>
    <mergeCell ref="B47:J47"/>
    <mergeCell ref="B74:J74"/>
    <mergeCell ref="B75:J75"/>
    <mergeCell ref="B91:C91"/>
    <mergeCell ref="B114:C114"/>
    <mergeCell ref="B113:C113"/>
    <mergeCell ref="B112:C112"/>
    <mergeCell ref="B111:C111"/>
    <mergeCell ref="B63:J63"/>
    <mergeCell ref="B62:J62"/>
    <mergeCell ref="B106:G106"/>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5:J145"/>
    <mergeCell ref="F71:J71"/>
    <mergeCell ref="F72:J72"/>
    <mergeCell ref="C72:E72"/>
    <mergeCell ref="C71:E71"/>
    <mergeCell ref="C70:E70"/>
    <mergeCell ref="F70:J70"/>
    <mergeCell ref="F66:J66"/>
    <mergeCell ref="F67:J67"/>
    <mergeCell ref="F68:J68"/>
    <mergeCell ref="F69:J69"/>
    <mergeCell ref="B84:J84"/>
    <mergeCell ref="B83:J83"/>
    <mergeCell ref="B108:J108"/>
    <mergeCell ref="B130:J130"/>
    <mergeCell ref="B102:C102"/>
    <mergeCell ref="B101:C101"/>
    <mergeCell ref="B100:C100"/>
    <mergeCell ref="B99:C99"/>
    <mergeCell ref="C66:E66"/>
    <mergeCell ref="B79:J79"/>
    <mergeCell ref="B97:C97"/>
    <mergeCell ref="B78:J78"/>
    <mergeCell ref="B88:J88"/>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57" orientation="portrait" r:id="rId4"/>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ignoredErrors>
    <ignoredError sqref="G123:I123"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1066800</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26</xdr:row>
                    <xdr:rowOff>123825</xdr:rowOff>
                  </from>
                  <to>
                    <xdr:col>5</xdr:col>
                    <xdr:colOff>923925</xdr:colOff>
                    <xdr:row>26</xdr:row>
                    <xdr:rowOff>266700</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25</xdr:row>
                    <xdr:rowOff>57150</xdr:rowOff>
                  </from>
                  <to>
                    <xdr:col>5</xdr:col>
                    <xdr:colOff>904875</xdr:colOff>
                    <xdr:row>26</xdr:row>
                    <xdr:rowOff>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904875</xdr:colOff>
                    <xdr:row>23</xdr:row>
                    <xdr:rowOff>142875</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1171575</xdr:colOff>
                    <xdr:row>25</xdr:row>
                    <xdr:rowOff>66675</xdr:rowOff>
                  </from>
                  <to>
                    <xdr:col>7</xdr:col>
                    <xdr:colOff>523875</xdr:colOff>
                    <xdr:row>26</xdr:row>
                    <xdr:rowOff>9525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800100</xdr:colOff>
                    <xdr:row>23</xdr:row>
                    <xdr:rowOff>9525</xdr:rowOff>
                  </from>
                  <to>
                    <xdr:col>9</xdr:col>
                    <xdr:colOff>171450</xdr:colOff>
                    <xdr:row>23</xdr:row>
                    <xdr:rowOff>152400</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66675</xdr:rowOff>
                  </from>
                  <to>
                    <xdr:col>5</xdr:col>
                    <xdr:colOff>904875</xdr:colOff>
                    <xdr:row>25</xdr:row>
                    <xdr:rowOff>9525</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5</xdr:col>
                    <xdr:colOff>1209675</xdr:colOff>
                    <xdr:row>33</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781050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800100</xdr:colOff>
                    <xdr:row>25</xdr:row>
                    <xdr:rowOff>57150</xdr:rowOff>
                  </from>
                  <to>
                    <xdr:col>9</xdr:col>
                    <xdr:colOff>180975</xdr:colOff>
                    <xdr:row>26</xdr:row>
                    <xdr:rowOff>19050</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800100</xdr:colOff>
                    <xdr:row>24</xdr:row>
                    <xdr:rowOff>66675</xdr:rowOff>
                  </from>
                  <to>
                    <xdr:col>9</xdr:col>
                    <xdr:colOff>161925</xdr:colOff>
                    <xdr:row>25</xdr:row>
                    <xdr:rowOff>9525</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1190625</xdr:colOff>
                    <xdr:row>23</xdr:row>
                    <xdr:rowOff>9525</xdr:rowOff>
                  </from>
                  <to>
                    <xdr:col>7</xdr:col>
                    <xdr:colOff>533400</xdr:colOff>
                    <xdr:row>23</xdr:row>
                    <xdr:rowOff>142875</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1181100</xdr:colOff>
                    <xdr:row>24</xdr:row>
                    <xdr:rowOff>66675</xdr:rowOff>
                  </from>
                  <to>
                    <xdr:col>7</xdr:col>
                    <xdr:colOff>523875</xdr:colOff>
                    <xdr:row>25</xdr:row>
                    <xdr:rowOff>19050</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1162050</xdr:colOff>
                    <xdr:row>26</xdr:row>
                    <xdr:rowOff>123825</xdr:rowOff>
                  </from>
                  <to>
                    <xdr:col>7</xdr:col>
                    <xdr:colOff>533400</xdr:colOff>
                    <xdr:row>27</xdr:row>
                    <xdr:rowOff>0</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36</xdr:row>
                    <xdr:rowOff>0</xdr:rowOff>
                  </from>
                  <to>
                    <xdr:col>6</xdr:col>
                    <xdr:colOff>533400</xdr:colOff>
                    <xdr:row>41</xdr:row>
                    <xdr:rowOff>142875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36</xdr:row>
                    <xdr:rowOff>0</xdr:rowOff>
                  </from>
                  <to>
                    <xdr:col>8</xdr:col>
                    <xdr:colOff>342900</xdr:colOff>
                    <xdr:row>41</xdr:row>
                    <xdr:rowOff>142875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7</xdr:col>
                    <xdr:colOff>1276350</xdr:colOff>
                    <xdr:row>103</xdr:row>
                    <xdr:rowOff>9525</xdr:rowOff>
                  </from>
                  <to>
                    <xdr:col>9</xdr:col>
                    <xdr:colOff>171450</xdr:colOff>
                    <xdr:row>103</xdr:row>
                    <xdr:rowOff>190500</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103</xdr:row>
                    <xdr:rowOff>9525</xdr:rowOff>
                  </from>
                  <to>
                    <xdr:col>7</xdr:col>
                    <xdr:colOff>990600</xdr:colOff>
                    <xdr:row>103</xdr:row>
                    <xdr:rowOff>190500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603" t="s">
        <v>34</v>
      </c>
      <c r="B2" s="603"/>
      <c r="C2" s="603" t="s">
        <v>35</v>
      </c>
      <c r="D2" s="603"/>
      <c r="E2" s="608" t="s">
        <v>36</v>
      </c>
      <c r="F2" s="609"/>
      <c r="G2" s="609"/>
      <c r="H2" s="609" t="s">
        <v>37</v>
      </c>
      <c r="I2" s="609"/>
    </row>
    <row r="3" spans="1:9" x14ac:dyDescent="0.25">
      <c r="A3" s="606"/>
      <c r="B3" s="606"/>
      <c r="C3" s="606"/>
      <c r="D3" s="606"/>
      <c r="E3" s="610"/>
      <c r="F3" s="610"/>
      <c r="G3" s="610"/>
      <c r="H3" s="607">
        <f>I45</f>
        <v>0</v>
      </c>
      <c r="I3" s="607"/>
    </row>
    <row r="4" spans="1:9" x14ac:dyDescent="0.25">
      <c r="A4" s="606"/>
      <c r="B4" s="606"/>
      <c r="C4" s="606"/>
      <c r="D4" s="606"/>
      <c r="E4" s="611"/>
      <c r="F4" s="606"/>
      <c r="G4" s="606"/>
      <c r="H4" s="607"/>
      <c r="I4" s="607"/>
    </row>
    <row r="5" spans="1:9" x14ac:dyDescent="0.25">
      <c r="A5" s="603" t="s">
        <v>39</v>
      </c>
      <c r="B5" s="603"/>
      <c r="C5" s="603" t="s">
        <v>40</v>
      </c>
      <c r="D5" s="603"/>
      <c r="E5" s="603" t="s">
        <v>41</v>
      </c>
      <c r="F5" s="603"/>
      <c r="G5" s="603"/>
      <c r="H5" s="603"/>
      <c r="I5" s="603"/>
    </row>
    <row r="6" spans="1:9" x14ac:dyDescent="0.25">
      <c r="A6" s="604"/>
      <c r="B6" s="605"/>
      <c r="C6" s="604"/>
      <c r="D6" s="605"/>
      <c r="E6" s="606"/>
      <c r="F6" s="606"/>
      <c r="G6" s="606"/>
      <c r="H6" s="607">
        <f>I70</f>
        <v>0</v>
      </c>
      <c r="I6" s="607"/>
    </row>
    <row r="7" spans="1:9" x14ac:dyDescent="0.25">
      <c r="A7" s="590" t="s">
        <v>43</v>
      </c>
      <c r="B7" s="591"/>
      <c r="C7" s="26"/>
      <c r="D7" s="26"/>
      <c r="E7" s="26"/>
      <c r="F7" s="26"/>
      <c r="G7" s="26"/>
      <c r="H7" s="26"/>
      <c r="I7" s="27"/>
    </row>
    <row r="8" spans="1:9" ht="52.35" customHeight="1" x14ac:dyDescent="0.25">
      <c r="A8" s="592"/>
      <c r="B8" s="593"/>
      <c r="C8" s="593"/>
      <c r="D8" s="593"/>
      <c r="E8" s="593"/>
      <c r="F8" s="593"/>
      <c r="G8" s="593"/>
      <c r="H8" s="593"/>
      <c r="I8" s="594"/>
    </row>
    <row r="9" spans="1:9" x14ac:dyDescent="0.25">
      <c r="A9" s="595" t="s">
        <v>44</v>
      </c>
      <c r="B9" s="596"/>
      <c r="C9" s="596"/>
      <c r="D9" s="28"/>
      <c r="E9" s="29"/>
      <c r="F9" s="29"/>
      <c r="G9" s="29"/>
      <c r="H9" s="29"/>
      <c r="I9" s="30"/>
    </row>
    <row r="10" spans="1:9" x14ac:dyDescent="0.25">
      <c r="A10" s="597" t="s">
        <v>45</v>
      </c>
      <c r="B10" s="598"/>
      <c r="C10" s="598"/>
      <c r="D10" s="598"/>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599"/>
      <c r="B14" s="600"/>
      <c r="C14" s="600"/>
      <c r="D14" s="600"/>
      <c r="E14" s="600"/>
      <c r="F14" s="600"/>
      <c r="G14" s="600"/>
      <c r="H14" s="600"/>
      <c r="I14" s="601"/>
    </row>
    <row r="15" spans="1:9" ht="16.5" x14ac:dyDescent="0.25">
      <c r="A15" s="34"/>
      <c r="B15" s="34"/>
      <c r="C15" s="34"/>
      <c r="D15" s="34"/>
      <c r="E15" s="34"/>
      <c r="F15" s="34"/>
      <c r="G15" s="34"/>
      <c r="H15" s="34"/>
      <c r="I15" s="34"/>
    </row>
    <row r="16" spans="1:9" ht="31.35" customHeight="1" x14ac:dyDescent="0.25">
      <c r="A16" s="589" t="s">
        <v>47</v>
      </c>
      <c r="B16" s="589"/>
      <c r="C16" s="589"/>
      <c r="D16" s="589"/>
      <c r="E16" s="589"/>
      <c r="F16" s="589"/>
      <c r="G16" s="589"/>
      <c r="H16" s="589"/>
      <c r="I16" s="589"/>
    </row>
    <row r="17" spans="1:9" ht="16.5" x14ac:dyDescent="0.25">
      <c r="A17" s="34"/>
      <c r="B17" s="34"/>
      <c r="C17" s="34"/>
      <c r="D17" s="34"/>
      <c r="E17" s="34"/>
      <c r="F17" s="34"/>
      <c r="G17" s="34"/>
      <c r="H17" s="34"/>
      <c r="I17" s="34"/>
    </row>
    <row r="18" spans="1:9" ht="39.75" customHeight="1" x14ac:dyDescent="0.25">
      <c r="A18" s="586"/>
      <c r="B18" s="587"/>
      <c r="C18" s="587"/>
      <c r="D18" s="587"/>
      <c r="E18" s="587"/>
      <c r="F18" s="587"/>
      <c r="G18" s="587"/>
      <c r="H18" s="587"/>
      <c r="I18" s="588"/>
    </row>
    <row r="19" spans="1:9" ht="8.1" customHeight="1" x14ac:dyDescent="0.25">
      <c r="A19" s="34"/>
      <c r="B19" s="34"/>
      <c r="C19" s="34"/>
      <c r="D19" s="34"/>
      <c r="E19" s="34"/>
      <c r="F19" s="34"/>
      <c r="G19" s="34"/>
      <c r="H19" s="34"/>
      <c r="I19" s="34"/>
    </row>
    <row r="20" spans="1:9" ht="15" customHeight="1" x14ac:dyDescent="0.25">
      <c r="A20" s="589" t="s">
        <v>48</v>
      </c>
      <c r="B20" s="589"/>
      <c r="C20" s="589"/>
      <c r="D20" s="589"/>
      <c r="E20" s="589"/>
      <c r="F20" s="589"/>
      <c r="G20" s="589"/>
      <c r="H20" s="589"/>
      <c r="I20" s="589"/>
    </row>
    <row r="21" spans="1:9" ht="16.5" x14ac:dyDescent="0.25">
      <c r="A21" s="34"/>
      <c r="B21" s="34"/>
      <c r="C21" s="34"/>
      <c r="D21" s="34"/>
      <c r="E21" s="34"/>
      <c r="F21" s="34"/>
      <c r="G21" s="34"/>
      <c r="H21" s="34"/>
      <c r="I21" s="34"/>
    </row>
    <row r="22" spans="1:9" ht="33" customHeight="1" x14ac:dyDescent="0.25">
      <c r="A22" s="586"/>
      <c r="B22" s="587"/>
      <c r="C22" s="587"/>
      <c r="D22" s="587"/>
      <c r="E22" s="587"/>
      <c r="F22" s="587"/>
      <c r="G22" s="587"/>
      <c r="H22" s="587"/>
      <c r="I22" s="588"/>
    </row>
    <row r="23" spans="1:9" x14ac:dyDescent="0.25">
      <c r="A23" s="602" t="s">
        <v>49</v>
      </c>
      <c r="B23" s="602"/>
      <c r="C23" s="602"/>
      <c r="D23" s="602"/>
      <c r="E23" s="602"/>
      <c r="F23" s="602"/>
      <c r="G23" s="602"/>
      <c r="H23" s="602"/>
      <c r="I23" s="602"/>
    </row>
    <row r="24" spans="1:9" x14ac:dyDescent="0.25">
      <c r="A24" s="589"/>
      <c r="B24" s="589"/>
      <c r="C24" s="589"/>
      <c r="D24" s="589"/>
      <c r="E24" s="589"/>
      <c r="F24" s="589"/>
      <c r="G24" s="589"/>
      <c r="H24" s="589"/>
      <c r="I24" s="589"/>
    </row>
    <row r="25" spans="1:9" ht="16.5" x14ac:dyDescent="0.25">
      <c r="A25" s="34"/>
      <c r="B25" s="34"/>
      <c r="C25" s="34"/>
      <c r="D25" s="34"/>
      <c r="E25" s="34"/>
      <c r="F25" s="34"/>
      <c r="G25" s="34"/>
      <c r="H25" s="34"/>
      <c r="I25" s="34"/>
    </row>
    <row r="26" spans="1:9" ht="31.35" customHeight="1" x14ac:dyDescent="0.25">
      <c r="A26" s="586"/>
      <c r="B26" s="587"/>
      <c r="C26" s="587"/>
      <c r="D26" s="587"/>
      <c r="E26" s="587"/>
      <c r="F26" s="587"/>
      <c r="G26" s="587"/>
      <c r="H26" s="587"/>
      <c r="I26" s="588"/>
    </row>
    <row r="27" spans="1:9" ht="16.5" x14ac:dyDescent="0.25">
      <c r="A27" s="34"/>
      <c r="B27" s="34"/>
      <c r="C27" s="34"/>
      <c r="D27" s="34"/>
      <c r="E27" s="34"/>
      <c r="F27" s="34"/>
      <c r="G27" s="34"/>
      <c r="H27" s="34"/>
      <c r="I27" s="34"/>
    </row>
    <row r="28" spans="1:9" ht="16.5" x14ac:dyDescent="0.25">
      <c r="A28" s="589" t="s">
        <v>50</v>
      </c>
      <c r="B28" s="589"/>
      <c r="C28" s="589"/>
      <c r="D28" s="589"/>
      <c r="E28" s="589"/>
      <c r="F28" s="589"/>
      <c r="G28" s="589"/>
      <c r="H28" s="589"/>
      <c r="I28" s="589"/>
    </row>
    <row r="29" spans="1:9" ht="16.5" x14ac:dyDescent="0.25">
      <c r="A29" s="34"/>
      <c r="B29" s="34"/>
      <c r="C29" s="34"/>
      <c r="D29" s="34"/>
      <c r="E29" s="34"/>
      <c r="F29" s="34"/>
      <c r="G29" s="34"/>
      <c r="H29" s="34"/>
      <c r="I29" s="34"/>
    </row>
    <row r="30" spans="1:9" ht="16.5" x14ac:dyDescent="0.25">
      <c r="A30" s="586"/>
      <c r="B30" s="587"/>
      <c r="C30" s="587"/>
      <c r="D30" s="587"/>
      <c r="E30" s="587"/>
      <c r="F30" s="587"/>
      <c r="G30" s="587"/>
      <c r="H30" s="587"/>
      <c r="I30" s="588"/>
    </row>
    <row r="31" spans="1:9" ht="16.5" x14ac:dyDescent="0.25">
      <c r="A31" s="34"/>
      <c r="B31" s="34"/>
      <c r="C31" s="34"/>
      <c r="D31" s="34"/>
      <c r="E31" s="34"/>
      <c r="F31" s="34"/>
      <c r="G31" s="34"/>
      <c r="H31" s="34"/>
      <c r="I31" s="34"/>
    </row>
    <row r="32" spans="1:9" ht="47.45" customHeight="1" x14ac:dyDescent="0.25">
      <c r="A32" s="589" t="s">
        <v>51</v>
      </c>
      <c r="B32" s="589"/>
      <c r="C32" s="589"/>
      <c r="D32" s="589"/>
      <c r="E32" s="589"/>
      <c r="F32" s="589"/>
      <c r="G32" s="589"/>
      <c r="H32" s="589"/>
      <c r="I32" s="589"/>
    </row>
    <row r="33" spans="1:9" ht="16.5" x14ac:dyDescent="0.25">
      <c r="A33" s="34"/>
      <c r="B33" s="34"/>
      <c r="C33" s="34"/>
      <c r="D33" s="34"/>
      <c r="E33" s="34"/>
      <c r="F33" s="34"/>
      <c r="G33" s="34"/>
      <c r="H33" s="34"/>
      <c r="I33" s="34"/>
    </row>
    <row r="34" spans="1:9" ht="33" customHeight="1" x14ac:dyDescent="0.25">
      <c r="A34" s="586"/>
      <c r="B34" s="587"/>
      <c r="C34" s="587"/>
      <c r="D34" s="587"/>
      <c r="E34" s="587"/>
      <c r="F34" s="587"/>
      <c r="G34" s="587"/>
      <c r="H34" s="587"/>
      <c r="I34" s="588"/>
    </row>
    <row r="37" spans="1:9" x14ac:dyDescent="0.25">
      <c r="A37" s="582" t="s">
        <v>12</v>
      </c>
      <c r="B37" s="582"/>
      <c r="C37" s="582"/>
      <c r="D37" s="582"/>
      <c r="E37" s="582"/>
      <c r="F37" s="582"/>
      <c r="G37" s="582"/>
      <c r="H37" s="582"/>
      <c r="I37" s="582"/>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582" t="s">
        <v>4</v>
      </c>
      <c r="B49" s="582"/>
      <c r="C49" s="582"/>
      <c r="D49" s="582"/>
      <c r="E49" s="582"/>
      <c r="F49" s="582"/>
      <c r="G49" s="582"/>
      <c r="H49" s="582"/>
      <c r="I49" s="582"/>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582" t="s">
        <v>42</v>
      </c>
      <c r="B62" s="582"/>
      <c r="C62" s="582"/>
      <c r="D62" s="582"/>
      <c r="E62" s="582"/>
      <c r="F62" s="582"/>
      <c r="G62" s="582"/>
      <c r="H62" s="582"/>
      <c r="I62" s="582"/>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582" t="s">
        <v>52</v>
      </c>
      <c r="B74" s="582"/>
      <c r="C74" s="582"/>
      <c r="D74" s="582"/>
      <c r="E74" s="582"/>
      <c r="F74" s="582"/>
      <c r="G74" s="582"/>
      <c r="H74" s="582"/>
      <c r="I74" s="582"/>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583"/>
      <c r="B91" s="584"/>
      <c r="C91" s="584"/>
      <c r="D91" s="584"/>
      <c r="E91" s="584"/>
      <c r="F91" s="584"/>
      <c r="G91" s="584"/>
      <c r="H91" s="585"/>
    </row>
    <row r="93" spans="1:9" ht="59.1" customHeight="1" x14ac:dyDescent="0.25">
      <c r="A93" s="583"/>
      <c r="B93" s="584"/>
      <c r="C93" s="584"/>
      <c r="D93" s="584"/>
      <c r="E93" s="584"/>
      <c r="F93" s="584"/>
      <c r="G93" s="584"/>
      <c r="H93" s="585"/>
    </row>
  </sheetData>
  <customSheetViews>
    <customSheetView guid="{19B786C6-CCF0-408F-9082-DCABE4F5BAEB}"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0D493724-B406-4958-A3C0-B7F1D84A2B28}"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603" t="s">
        <v>34</v>
      </c>
      <c r="B2" s="603"/>
      <c r="C2" s="603" t="s">
        <v>35</v>
      </c>
      <c r="D2" s="603"/>
      <c r="E2" s="608" t="s">
        <v>36</v>
      </c>
      <c r="F2" s="609"/>
      <c r="G2" s="609"/>
      <c r="H2" s="617" t="s">
        <v>41</v>
      </c>
      <c r="I2" s="617"/>
    </row>
    <row r="3" spans="1:9" x14ac:dyDescent="0.25">
      <c r="A3" s="606"/>
      <c r="B3" s="606"/>
      <c r="C3" s="606"/>
      <c r="D3" s="606"/>
      <c r="E3" s="610"/>
      <c r="F3" s="610"/>
      <c r="G3" s="610"/>
      <c r="H3" s="618">
        <f>I64</f>
        <v>1049869</v>
      </c>
      <c r="I3" s="619"/>
    </row>
    <row r="4" spans="1:9" x14ac:dyDescent="0.25">
      <c r="A4" s="606"/>
      <c r="B4" s="606"/>
      <c r="C4" s="606"/>
      <c r="D4" s="606"/>
      <c r="E4" s="611"/>
      <c r="F4" s="606"/>
      <c r="G4" s="606"/>
      <c r="H4" s="620"/>
      <c r="I4" s="621"/>
    </row>
    <row r="5" spans="1:9" ht="23.1" customHeight="1" x14ac:dyDescent="0.25">
      <c r="A5" s="590" t="s">
        <v>57</v>
      </c>
      <c r="B5" s="591"/>
      <c r="C5" s="26"/>
      <c r="D5" s="26"/>
      <c r="E5" s="26"/>
      <c r="F5" s="26"/>
      <c r="G5" s="26"/>
      <c r="H5" s="26"/>
      <c r="I5" s="27"/>
    </row>
    <row r="6" spans="1:9" ht="114" customHeight="1" x14ac:dyDescent="0.25">
      <c r="A6" s="600"/>
      <c r="B6" s="600"/>
      <c r="C6" s="600"/>
      <c r="D6" s="600"/>
      <c r="E6" s="600"/>
      <c r="F6" s="600"/>
      <c r="G6" s="600"/>
      <c r="H6" s="600"/>
      <c r="I6" s="601"/>
    </row>
    <row r="7" spans="1:9" x14ac:dyDescent="0.25">
      <c r="A7" s="595" t="s">
        <v>53</v>
      </c>
      <c r="B7" s="596"/>
      <c r="C7" s="596"/>
      <c r="D7" s="28"/>
      <c r="E7" s="29"/>
      <c r="F7" s="29"/>
      <c r="G7" s="29"/>
      <c r="H7" s="29"/>
      <c r="I7" s="30"/>
    </row>
    <row r="8" spans="1:9" x14ac:dyDescent="0.25">
      <c r="A8" s="597" t="s">
        <v>45</v>
      </c>
      <c r="B8" s="598"/>
      <c r="C8" s="598"/>
      <c r="D8" s="598"/>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86"/>
      <c r="B12" s="587"/>
      <c r="C12" s="587"/>
      <c r="D12" s="587"/>
      <c r="E12" s="587"/>
      <c r="F12" s="587"/>
      <c r="G12" s="587"/>
      <c r="H12" s="587"/>
      <c r="I12" s="588"/>
    </row>
    <row r="13" spans="1:9" ht="16.5" x14ac:dyDescent="0.25">
      <c r="A13" s="34"/>
      <c r="B13" s="34"/>
      <c r="C13" s="34"/>
      <c r="D13" s="34"/>
      <c r="E13" s="34"/>
      <c r="F13" s="34"/>
      <c r="G13" s="34"/>
      <c r="H13" s="34"/>
      <c r="I13" s="34"/>
    </row>
    <row r="14" spans="1:9" ht="23.1" customHeight="1" x14ac:dyDescent="0.25">
      <c r="A14" s="589" t="s">
        <v>61</v>
      </c>
      <c r="B14" s="589"/>
      <c r="C14" s="589"/>
      <c r="D14" s="589"/>
      <c r="E14" s="589"/>
      <c r="F14" s="589"/>
      <c r="G14" s="589"/>
      <c r="H14" s="589"/>
      <c r="I14" s="589"/>
    </row>
    <row r="15" spans="1:9" ht="16.5" x14ac:dyDescent="0.25">
      <c r="A15" s="34"/>
      <c r="B15" s="34"/>
      <c r="C15" s="34"/>
      <c r="D15" s="34"/>
      <c r="E15" s="34"/>
      <c r="F15" s="34"/>
      <c r="G15" s="34"/>
      <c r="H15" s="34"/>
      <c r="I15" s="34"/>
    </row>
    <row r="16" spans="1:9" ht="57" customHeight="1" x14ac:dyDescent="0.25">
      <c r="A16" s="586"/>
      <c r="B16" s="587"/>
      <c r="C16" s="587"/>
      <c r="D16" s="587"/>
      <c r="E16" s="587"/>
      <c r="F16" s="587"/>
      <c r="G16" s="587"/>
      <c r="H16" s="587"/>
      <c r="I16" s="588"/>
    </row>
    <row r="17" spans="1:9" ht="8.1" customHeight="1" x14ac:dyDescent="0.25">
      <c r="A17" s="34"/>
      <c r="B17" s="34"/>
      <c r="C17" s="34"/>
      <c r="D17" s="34"/>
      <c r="E17" s="34"/>
      <c r="F17" s="34"/>
      <c r="G17" s="34"/>
      <c r="H17" s="34"/>
      <c r="I17" s="34"/>
    </row>
    <row r="18" spans="1:9" ht="15" customHeight="1" x14ac:dyDescent="0.25">
      <c r="A18" s="589" t="s">
        <v>63</v>
      </c>
      <c r="B18" s="589"/>
      <c r="C18" s="589"/>
      <c r="D18" s="589"/>
      <c r="E18" s="589"/>
      <c r="F18" s="589"/>
      <c r="G18" s="589"/>
      <c r="H18" s="589"/>
      <c r="I18" s="589"/>
    </row>
    <row r="19" spans="1:9" ht="16.5" x14ac:dyDescent="0.25">
      <c r="A19" s="34"/>
      <c r="B19" s="34"/>
      <c r="C19" s="34"/>
      <c r="D19" s="34"/>
      <c r="E19" s="34"/>
      <c r="F19" s="34"/>
      <c r="G19" s="34"/>
      <c r="H19" s="34"/>
      <c r="I19" s="34"/>
    </row>
    <row r="20" spans="1:9" ht="33" customHeight="1" x14ac:dyDescent="0.25">
      <c r="A20" s="586"/>
      <c r="B20" s="587"/>
      <c r="C20" s="587"/>
      <c r="D20" s="587"/>
      <c r="E20" s="587"/>
      <c r="F20" s="587"/>
      <c r="G20" s="587"/>
      <c r="H20" s="587"/>
      <c r="I20" s="588"/>
    </row>
    <row r="21" spans="1:9" x14ac:dyDescent="0.25">
      <c r="A21" s="602" t="s">
        <v>65</v>
      </c>
      <c r="B21" s="602"/>
      <c r="C21" s="602"/>
      <c r="D21" s="602"/>
      <c r="E21" s="602"/>
      <c r="F21" s="602"/>
      <c r="G21" s="602"/>
      <c r="H21" s="602"/>
      <c r="I21" s="602"/>
    </row>
    <row r="22" spans="1:9" x14ac:dyDescent="0.25">
      <c r="A22" s="589"/>
      <c r="B22" s="589"/>
      <c r="C22" s="589"/>
      <c r="D22" s="589"/>
      <c r="E22" s="589"/>
      <c r="F22" s="589"/>
      <c r="G22" s="589"/>
      <c r="H22" s="589"/>
      <c r="I22" s="589"/>
    </row>
    <row r="23" spans="1:9" ht="16.5" x14ac:dyDescent="0.25">
      <c r="A23" s="34"/>
      <c r="B23" s="34"/>
      <c r="C23" s="34"/>
      <c r="D23" s="34"/>
      <c r="E23" s="34"/>
      <c r="F23" s="34"/>
      <c r="G23" s="34"/>
      <c r="H23" s="34"/>
      <c r="I23" s="34"/>
    </row>
    <row r="24" spans="1:9" ht="74.45" customHeight="1" x14ac:dyDescent="0.25">
      <c r="A24" s="586"/>
      <c r="B24" s="587"/>
      <c r="C24" s="587"/>
      <c r="D24" s="587"/>
      <c r="E24" s="587"/>
      <c r="F24" s="587"/>
      <c r="G24" s="587"/>
      <c r="H24" s="587"/>
      <c r="I24" s="588"/>
    </row>
    <row r="25" spans="1:9" ht="16.5" x14ac:dyDescent="0.25">
      <c r="A25" s="34"/>
      <c r="B25" s="34"/>
      <c r="C25" s="34"/>
      <c r="D25" s="34"/>
      <c r="E25" s="34"/>
      <c r="F25" s="34"/>
      <c r="G25" s="34"/>
      <c r="H25" s="34"/>
      <c r="I25" s="34"/>
    </row>
    <row r="26" spans="1:9" ht="16.5" x14ac:dyDescent="0.25">
      <c r="A26" s="589" t="s">
        <v>67</v>
      </c>
      <c r="B26" s="589"/>
      <c r="C26" s="589"/>
      <c r="D26" s="589"/>
      <c r="E26" s="589"/>
      <c r="F26" s="589"/>
      <c r="G26" s="589"/>
      <c r="H26" s="589"/>
      <c r="I26" s="589"/>
    </row>
    <row r="27" spans="1:9" ht="16.5" x14ac:dyDescent="0.25">
      <c r="A27" s="34"/>
      <c r="B27" s="34"/>
      <c r="C27" s="34"/>
      <c r="D27" s="34"/>
      <c r="E27" s="34"/>
      <c r="F27" s="34"/>
      <c r="G27" s="34"/>
      <c r="H27" s="34"/>
      <c r="I27" s="34"/>
    </row>
    <row r="28" spans="1:9" ht="92.1" customHeight="1" x14ac:dyDescent="0.25">
      <c r="A28" s="586"/>
      <c r="B28" s="587"/>
      <c r="C28" s="587"/>
      <c r="D28" s="587"/>
      <c r="E28" s="587"/>
      <c r="F28" s="587"/>
      <c r="G28" s="587"/>
      <c r="H28" s="587"/>
      <c r="I28" s="588"/>
    </row>
    <row r="29" spans="1:9" ht="16.5" x14ac:dyDescent="0.25">
      <c r="A29" s="34"/>
      <c r="B29" s="34"/>
      <c r="C29" s="34"/>
      <c r="D29" s="34"/>
      <c r="E29" s="34"/>
      <c r="F29" s="34"/>
      <c r="G29" s="34"/>
      <c r="H29" s="34"/>
      <c r="I29" s="34"/>
    </row>
    <row r="30" spans="1:9" ht="42.75" customHeight="1" x14ac:dyDescent="0.25">
      <c r="A30" s="615" t="s">
        <v>69</v>
      </c>
      <c r="B30" s="615"/>
      <c r="C30" s="615"/>
      <c r="D30" s="615"/>
      <c r="E30" s="615"/>
      <c r="F30" s="615"/>
      <c r="G30" s="615"/>
      <c r="H30" s="615"/>
      <c r="I30" s="615"/>
    </row>
    <row r="31" spans="1:9" ht="16.5" x14ac:dyDescent="0.25">
      <c r="A31" s="34"/>
      <c r="B31" s="34"/>
      <c r="C31" s="34"/>
      <c r="D31" s="34"/>
      <c r="E31" s="34"/>
      <c r="F31" s="34"/>
      <c r="G31" s="34"/>
      <c r="H31" s="34"/>
      <c r="I31" s="34"/>
    </row>
    <row r="32" spans="1:9" ht="33" customHeight="1" x14ac:dyDescent="0.25">
      <c r="A32" s="586"/>
      <c r="B32" s="587"/>
      <c r="C32" s="587"/>
      <c r="D32" s="587"/>
      <c r="E32" s="587"/>
      <c r="F32" s="587"/>
      <c r="G32" s="587"/>
      <c r="H32" s="587"/>
      <c r="I32" s="588"/>
    </row>
    <row r="33" spans="1:9" ht="16.5" x14ac:dyDescent="0.25">
      <c r="A33" s="35"/>
      <c r="B33" s="35"/>
      <c r="C33" s="35"/>
      <c r="D33" s="35"/>
      <c r="E33" s="35"/>
      <c r="F33" s="35"/>
      <c r="G33" s="35"/>
      <c r="H33" s="35"/>
      <c r="I33" s="35"/>
    </row>
    <row r="34" spans="1:9" ht="33" customHeight="1" x14ac:dyDescent="0.25">
      <c r="A34" s="589" t="s">
        <v>71</v>
      </c>
      <c r="B34" s="589"/>
      <c r="C34" s="589"/>
      <c r="D34" s="589"/>
      <c r="E34" s="589"/>
      <c r="F34" s="589"/>
      <c r="G34" s="589"/>
      <c r="H34" s="589"/>
      <c r="I34" s="589"/>
    </row>
    <row r="35" spans="1:9" ht="16.5" x14ac:dyDescent="0.25">
      <c r="A35" s="35"/>
      <c r="B35" s="35"/>
      <c r="C35" s="35"/>
      <c r="D35" s="35"/>
      <c r="E35" s="35"/>
      <c r="F35" s="35"/>
      <c r="G35" s="35"/>
      <c r="H35" s="35"/>
      <c r="I35" s="35"/>
    </row>
    <row r="36" spans="1:9" ht="61.35" customHeight="1" x14ac:dyDescent="0.25">
      <c r="A36" s="599"/>
      <c r="B36" s="600"/>
      <c r="C36" s="600"/>
      <c r="D36" s="600"/>
      <c r="E36" s="600"/>
      <c r="F36" s="600"/>
      <c r="G36" s="600"/>
      <c r="H36" s="600"/>
      <c r="I36" s="601"/>
    </row>
    <row r="37" spans="1:9" ht="16.5" x14ac:dyDescent="0.25">
      <c r="A37" s="35"/>
      <c r="B37" s="35"/>
      <c r="C37" s="35"/>
      <c r="D37" s="35"/>
      <c r="E37" s="35"/>
      <c r="F37" s="35"/>
      <c r="G37" s="35"/>
      <c r="H37" s="35"/>
      <c r="I37" s="35"/>
    </row>
    <row r="38" spans="1:9" ht="20.45" customHeight="1" x14ac:dyDescent="0.25">
      <c r="A38" s="616" t="s">
        <v>73</v>
      </c>
      <c r="B38" s="616"/>
      <c r="C38" s="616"/>
      <c r="D38" s="616"/>
      <c r="E38" s="616"/>
      <c r="F38" s="616"/>
      <c r="G38" s="616"/>
      <c r="H38" s="616"/>
      <c r="I38" s="616"/>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86"/>
      <c r="B46" s="587"/>
      <c r="C46" s="587"/>
      <c r="D46" s="587"/>
      <c r="E46" s="587"/>
      <c r="F46" s="587"/>
      <c r="G46" s="587"/>
      <c r="H46" s="587"/>
      <c r="I46" s="588"/>
    </row>
    <row r="47" spans="1:9" ht="16.5" x14ac:dyDescent="0.25">
      <c r="A47" s="35"/>
      <c r="B47" s="36"/>
      <c r="C47" s="35"/>
      <c r="D47" s="35"/>
      <c r="E47" s="35"/>
      <c r="F47" s="35"/>
      <c r="G47" s="35"/>
      <c r="H47" s="35"/>
      <c r="I47" s="35"/>
    </row>
    <row r="48" spans="1:9" ht="43.35" customHeight="1" x14ac:dyDescent="0.25">
      <c r="A48" s="589" t="s">
        <v>81</v>
      </c>
      <c r="B48" s="589"/>
      <c r="C48" s="589"/>
      <c r="D48" s="589"/>
      <c r="E48" s="589"/>
      <c r="F48" s="589"/>
      <c r="G48" s="589"/>
      <c r="H48" s="589"/>
      <c r="I48" s="589"/>
    </row>
    <row r="49" spans="1:9" ht="16.5" x14ac:dyDescent="0.25">
      <c r="A49" s="35"/>
      <c r="B49" s="36"/>
      <c r="C49" s="35"/>
      <c r="D49" s="35"/>
      <c r="E49" s="35"/>
      <c r="F49" s="35"/>
      <c r="G49" s="35"/>
      <c r="H49" s="35"/>
      <c r="I49" s="35"/>
    </row>
    <row r="50" spans="1:9" ht="22.35" customHeight="1" x14ac:dyDescent="0.25">
      <c r="A50" s="586"/>
      <c r="B50" s="587"/>
      <c r="C50" s="587"/>
      <c r="D50" s="587"/>
      <c r="E50" s="587"/>
      <c r="F50" s="587"/>
      <c r="G50" s="587"/>
      <c r="H50" s="587"/>
      <c r="I50" s="588"/>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82" t="s">
        <v>83</v>
      </c>
      <c r="B56" s="582"/>
      <c r="C56" s="582"/>
      <c r="D56" s="582"/>
      <c r="E56" s="582"/>
      <c r="F56" s="582"/>
      <c r="G56" s="582"/>
      <c r="H56" s="582"/>
      <c r="I56" s="58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82" t="s">
        <v>52</v>
      </c>
      <c r="B68" s="582"/>
      <c r="C68" s="582"/>
      <c r="D68" s="582"/>
      <c r="E68" s="582"/>
      <c r="F68" s="582"/>
      <c r="G68" s="582"/>
      <c r="H68" s="582"/>
      <c r="I68" s="58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615" t="s">
        <v>85</v>
      </c>
      <c r="B83" s="615"/>
      <c r="C83" s="615"/>
      <c r="D83" s="615"/>
      <c r="E83" s="615"/>
      <c r="F83" s="615"/>
      <c r="G83" s="615"/>
      <c r="H83" s="615"/>
      <c r="I83" s="615"/>
    </row>
    <row r="84" spans="1:9" x14ac:dyDescent="0.25">
      <c r="A84" s="24"/>
    </row>
    <row r="85" spans="1:9" ht="75.75" customHeight="1" x14ac:dyDescent="0.25">
      <c r="A85" s="612" t="s">
        <v>86</v>
      </c>
      <c r="B85" s="613"/>
      <c r="C85" s="613"/>
      <c r="D85" s="613"/>
      <c r="E85" s="613"/>
      <c r="F85" s="613"/>
      <c r="G85" s="613"/>
      <c r="H85" s="613"/>
      <c r="I85" s="614"/>
    </row>
    <row r="87" spans="1:9" ht="59.1" customHeight="1" x14ac:dyDescent="0.25">
      <c r="A87" s="583"/>
      <c r="B87" s="584"/>
      <c r="C87" s="584"/>
      <c r="D87" s="584"/>
      <c r="E87" s="584"/>
      <c r="F87" s="584"/>
      <c r="G87" s="584"/>
      <c r="H87" s="584"/>
      <c r="I87" s="585"/>
    </row>
  </sheetData>
  <customSheetViews>
    <customSheetView guid="{19B786C6-CCF0-408F-9082-DCABE4F5BAE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0D493724-B406-4958-A3C0-B7F1D84A2B28}"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603" t="s">
        <v>34</v>
      </c>
      <c r="B2" s="603"/>
      <c r="C2" s="603" t="s">
        <v>35</v>
      </c>
      <c r="D2" s="603"/>
      <c r="E2" s="608" t="s">
        <v>36</v>
      </c>
      <c r="F2" s="609"/>
      <c r="G2" s="609"/>
      <c r="H2" s="617" t="s">
        <v>41</v>
      </c>
      <c r="I2" s="617"/>
    </row>
    <row r="3" spans="1:9" x14ac:dyDescent="0.25">
      <c r="A3" s="606" t="s">
        <v>54</v>
      </c>
      <c r="B3" s="606"/>
      <c r="C3" s="606" t="s">
        <v>55</v>
      </c>
      <c r="D3" s="606"/>
      <c r="E3" s="610" t="s">
        <v>38</v>
      </c>
      <c r="F3" s="610"/>
      <c r="G3" s="610"/>
      <c r="H3" s="618">
        <f>I64</f>
        <v>1049869</v>
      </c>
      <c r="I3" s="619"/>
    </row>
    <row r="4" spans="1:9" x14ac:dyDescent="0.25">
      <c r="A4" s="606"/>
      <c r="B4" s="606"/>
      <c r="C4" s="606"/>
      <c r="D4" s="606"/>
      <c r="E4" s="611" t="s">
        <v>56</v>
      </c>
      <c r="F4" s="606"/>
      <c r="G4" s="606"/>
      <c r="H4" s="620"/>
      <c r="I4" s="621"/>
    </row>
    <row r="5" spans="1:9" ht="23.1" customHeight="1" x14ac:dyDescent="0.25">
      <c r="A5" s="590" t="s">
        <v>57</v>
      </c>
      <c r="B5" s="591"/>
      <c r="C5" s="26"/>
      <c r="D5" s="26"/>
      <c r="E5" s="26"/>
      <c r="F5" s="26"/>
      <c r="G5" s="26"/>
      <c r="H5" s="26"/>
      <c r="I5" s="27"/>
    </row>
    <row r="6" spans="1:9" ht="114" customHeight="1" x14ac:dyDescent="0.25">
      <c r="A6" s="600" t="s">
        <v>58</v>
      </c>
      <c r="B6" s="600"/>
      <c r="C6" s="600"/>
      <c r="D6" s="600"/>
      <c r="E6" s="600"/>
      <c r="F6" s="600"/>
      <c r="G6" s="600"/>
      <c r="H6" s="600"/>
      <c r="I6" s="601"/>
    </row>
    <row r="7" spans="1:9" x14ac:dyDescent="0.25">
      <c r="A7" s="595" t="s">
        <v>53</v>
      </c>
      <c r="B7" s="596"/>
      <c r="C7" s="596"/>
      <c r="D7" s="28"/>
      <c r="E7" s="29"/>
      <c r="F7" s="29"/>
      <c r="G7" s="29"/>
      <c r="H7" s="29"/>
      <c r="I7" s="30"/>
    </row>
    <row r="8" spans="1:9" x14ac:dyDescent="0.25">
      <c r="A8" s="597" t="s">
        <v>45</v>
      </c>
      <c r="B8" s="598"/>
      <c r="C8" s="598"/>
      <c r="D8" s="598"/>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586" t="s">
        <v>60</v>
      </c>
      <c r="B12" s="587"/>
      <c r="C12" s="587"/>
      <c r="D12" s="587"/>
      <c r="E12" s="587"/>
      <c r="F12" s="587"/>
      <c r="G12" s="587"/>
      <c r="H12" s="587"/>
      <c r="I12" s="588"/>
    </row>
    <row r="13" spans="1:9" ht="16.5" x14ac:dyDescent="0.25">
      <c r="A13" s="34"/>
      <c r="B13" s="34"/>
      <c r="C13" s="34"/>
      <c r="D13" s="34"/>
      <c r="E13" s="34"/>
      <c r="F13" s="34"/>
      <c r="G13" s="34"/>
      <c r="H13" s="34"/>
      <c r="I13" s="34"/>
    </row>
    <row r="14" spans="1:9" ht="23.1" customHeight="1" x14ac:dyDescent="0.25">
      <c r="A14" s="589" t="s">
        <v>61</v>
      </c>
      <c r="B14" s="589"/>
      <c r="C14" s="589"/>
      <c r="D14" s="589"/>
      <c r="E14" s="589"/>
      <c r="F14" s="589"/>
      <c r="G14" s="589"/>
      <c r="H14" s="589"/>
      <c r="I14" s="589"/>
    </row>
    <row r="15" spans="1:9" ht="16.5" x14ac:dyDescent="0.25">
      <c r="A15" s="34"/>
      <c r="B15" s="34"/>
      <c r="C15" s="34"/>
      <c r="D15" s="34"/>
      <c r="E15" s="34"/>
      <c r="F15" s="34"/>
      <c r="G15" s="34"/>
      <c r="H15" s="34"/>
      <c r="I15" s="34"/>
    </row>
    <row r="16" spans="1:9" ht="57" customHeight="1" x14ac:dyDescent="0.25">
      <c r="A16" s="586" t="s">
        <v>62</v>
      </c>
      <c r="B16" s="587"/>
      <c r="C16" s="587"/>
      <c r="D16" s="587"/>
      <c r="E16" s="587"/>
      <c r="F16" s="587"/>
      <c r="G16" s="587"/>
      <c r="H16" s="587"/>
      <c r="I16" s="588"/>
    </row>
    <row r="17" spans="1:9" ht="8.1" customHeight="1" x14ac:dyDescent="0.25">
      <c r="A17" s="34"/>
      <c r="B17" s="34"/>
      <c r="C17" s="34"/>
      <c r="D17" s="34"/>
      <c r="E17" s="34"/>
      <c r="F17" s="34"/>
      <c r="G17" s="34"/>
      <c r="H17" s="34"/>
      <c r="I17" s="34"/>
    </row>
    <row r="18" spans="1:9" ht="15" customHeight="1" x14ac:dyDescent="0.25">
      <c r="A18" s="589" t="s">
        <v>63</v>
      </c>
      <c r="B18" s="589"/>
      <c r="C18" s="589"/>
      <c r="D18" s="589"/>
      <c r="E18" s="589"/>
      <c r="F18" s="589"/>
      <c r="G18" s="589"/>
      <c r="H18" s="589"/>
      <c r="I18" s="589"/>
    </row>
    <row r="19" spans="1:9" ht="16.5" x14ac:dyDescent="0.25">
      <c r="A19" s="34"/>
      <c r="B19" s="34"/>
      <c r="C19" s="34"/>
      <c r="D19" s="34"/>
      <c r="E19" s="34"/>
      <c r="F19" s="34"/>
      <c r="G19" s="34"/>
      <c r="H19" s="34"/>
      <c r="I19" s="34"/>
    </row>
    <row r="20" spans="1:9" ht="33" customHeight="1" x14ac:dyDescent="0.25">
      <c r="A20" s="586" t="s">
        <v>64</v>
      </c>
      <c r="B20" s="587"/>
      <c r="C20" s="587"/>
      <c r="D20" s="587"/>
      <c r="E20" s="587"/>
      <c r="F20" s="587"/>
      <c r="G20" s="587"/>
      <c r="H20" s="587"/>
      <c r="I20" s="588"/>
    </row>
    <row r="21" spans="1:9" x14ac:dyDescent="0.25">
      <c r="A21" s="602" t="s">
        <v>65</v>
      </c>
      <c r="B21" s="602"/>
      <c r="C21" s="602"/>
      <c r="D21" s="602"/>
      <c r="E21" s="602"/>
      <c r="F21" s="602"/>
      <c r="G21" s="602"/>
      <c r="H21" s="602"/>
      <c r="I21" s="602"/>
    </row>
    <row r="22" spans="1:9" x14ac:dyDescent="0.25">
      <c r="A22" s="589"/>
      <c r="B22" s="589"/>
      <c r="C22" s="589"/>
      <c r="D22" s="589"/>
      <c r="E22" s="589"/>
      <c r="F22" s="589"/>
      <c r="G22" s="589"/>
      <c r="H22" s="589"/>
      <c r="I22" s="589"/>
    </row>
    <row r="23" spans="1:9" ht="16.5" x14ac:dyDescent="0.25">
      <c r="A23" s="34"/>
      <c r="B23" s="34"/>
      <c r="C23" s="34"/>
      <c r="D23" s="34"/>
      <c r="E23" s="34"/>
      <c r="F23" s="34"/>
      <c r="G23" s="34"/>
      <c r="H23" s="34"/>
      <c r="I23" s="34"/>
    </row>
    <row r="24" spans="1:9" ht="74.45" customHeight="1" x14ac:dyDescent="0.25">
      <c r="A24" s="586" t="s">
        <v>66</v>
      </c>
      <c r="B24" s="587"/>
      <c r="C24" s="587"/>
      <c r="D24" s="587"/>
      <c r="E24" s="587"/>
      <c r="F24" s="587"/>
      <c r="G24" s="587"/>
      <c r="H24" s="587"/>
      <c r="I24" s="588"/>
    </row>
    <row r="25" spans="1:9" ht="16.5" x14ac:dyDescent="0.25">
      <c r="A25" s="34"/>
      <c r="B25" s="34"/>
      <c r="C25" s="34"/>
      <c r="D25" s="34"/>
      <c r="E25" s="34"/>
      <c r="F25" s="34"/>
      <c r="G25" s="34"/>
      <c r="H25" s="34"/>
      <c r="I25" s="34"/>
    </row>
    <row r="26" spans="1:9" ht="16.5" x14ac:dyDescent="0.25">
      <c r="A26" s="589" t="s">
        <v>67</v>
      </c>
      <c r="B26" s="589"/>
      <c r="C26" s="589"/>
      <c r="D26" s="589"/>
      <c r="E26" s="589"/>
      <c r="F26" s="589"/>
      <c r="G26" s="589"/>
      <c r="H26" s="589"/>
      <c r="I26" s="589"/>
    </row>
    <row r="27" spans="1:9" ht="16.5" x14ac:dyDescent="0.25">
      <c r="A27" s="34"/>
      <c r="B27" s="34"/>
      <c r="C27" s="34"/>
      <c r="D27" s="34"/>
      <c r="E27" s="34"/>
      <c r="F27" s="34"/>
      <c r="G27" s="34"/>
      <c r="H27" s="34"/>
      <c r="I27" s="34"/>
    </row>
    <row r="28" spans="1:9" ht="92.1" customHeight="1" x14ac:dyDescent="0.25">
      <c r="A28" s="589" t="s">
        <v>68</v>
      </c>
      <c r="B28" s="589"/>
      <c r="C28" s="589"/>
      <c r="D28" s="589"/>
      <c r="E28" s="589"/>
      <c r="F28" s="589"/>
      <c r="G28" s="589"/>
      <c r="H28" s="589"/>
      <c r="I28" s="622"/>
    </row>
    <row r="29" spans="1:9" ht="16.5" x14ac:dyDescent="0.25">
      <c r="A29" s="34"/>
      <c r="B29" s="34"/>
      <c r="C29" s="34"/>
      <c r="D29" s="34"/>
      <c r="E29" s="34"/>
      <c r="F29" s="34"/>
      <c r="G29" s="34"/>
      <c r="H29" s="34"/>
      <c r="I29" s="34"/>
    </row>
    <row r="30" spans="1:9" ht="42.75" customHeight="1" x14ac:dyDescent="0.25">
      <c r="A30" s="615" t="s">
        <v>69</v>
      </c>
      <c r="B30" s="615"/>
      <c r="C30" s="615"/>
      <c r="D30" s="615"/>
      <c r="E30" s="615"/>
      <c r="F30" s="615"/>
      <c r="G30" s="615"/>
      <c r="H30" s="615"/>
      <c r="I30" s="615"/>
    </row>
    <row r="31" spans="1:9" ht="16.5" x14ac:dyDescent="0.25">
      <c r="A31" s="34"/>
      <c r="B31" s="34"/>
      <c r="C31" s="34"/>
      <c r="D31" s="34"/>
      <c r="E31" s="34"/>
      <c r="F31" s="34"/>
      <c r="G31" s="34"/>
      <c r="H31" s="34"/>
      <c r="I31" s="34"/>
    </row>
    <row r="32" spans="1:9" ht="33" customHeight="1" x14ac:dyDescent="0.25">
      <c r="A32" s="586" t="s">
        <v>70</v>
      </c>
      <c r="B32" s="587"/>
      <c r="C32" s="587"/>
      <c r="D32" s="587"/>
      <c r="E32" s="587"/>
      <c r="F32" s="587"/>
      <c r="G32" s="587"/>
      <c r="H32" s="587"/>
      <c r="I32" s="588"/>
    </row>
    <row r="33" spans="1:9" ht="16.5" x14ac:dyDescent="0.25">
      <c r="A33" s="35"/>
      <c r="B33" s="35"/>
      <c r="C33" s="35"/>
      <c r="D33" s="35"/>
      <c r="E33" s="35"/>
      <c r="F33" s="35"/>
      <c r="G33" s="35"/>
      <c r="H33" s="35"/>
      <c r="I33" s="35"/>
    </row>
    <row r="34" spans="1:9" ht="33" customHeight="1" x14ac:dyDescent="0.25">
      <c r="A34" s="589" t="s">
        <v>71</v>
      </c>
      <c r="B34" s="589"/>
      <c r="C34" s="589"/>
      <c r="D34" s="589"/>
      <c r="E34" s="589"/>
      <c r="F34" s="589"/>
      <c r="G34" s="589"/>
      <c r="H34" s="589"/>
      <c r="I34" s="589"/>
    </row>
    <row r="35" spans="1:9" ht="16.5" x14ac:dyDescent="0.25">
      <c r="A35" s="35"/>
      <c r="B35" s="35"/>
      <c r="C35" s="35"/>
      <c r="D35" s="35"/>
      <c r="E35" s="35"/>
      <c r="F35" s="35"/>
      <c r="G35" s="35"/>
      <c r="H35" s="35"/>
      <c r="I35" s="35"/>
    </row>
    <row r="36" spans="1:9" ht="61.35" customHeight="1" x14ac:dyDescent="0.25">
      <c r="A36" s="599" t="s">
        <v>72</v>
      </c>
      <c r="B36" s="600"/>
      <c r="C36" s="600"/>
      <c r="D36" s="600"/>
      <c r="E36" s="600"/>
      <c r="F36" s="600"/>
      <c r="G36" s="600"/>
      <c r="H36" s="600"/>
      <c r="I36" s="601"/>
    </row>
    <row r="37" spans="1:9" ht="16.5" x14ac:dyDescent="0.25">
      <c r="A37" s="35"/>
      <c r="B37" s="35"/>
      <c r="C37" s="35"/>
      <c r="D37" s="35"/>
      <c r="E37" s="35"/>
      <c r="F37" s="35"/>
      <c r="G37" s="35"/>
      <c r="H37" s="35"/>
      <c r="I37" s="35"/>
    </row>
    <row r="38" spans="1:9" ht="20.45" customHeight="1" x14ac:dyDescent="0.25">
      <c r="A38" s="616" t="s">
        <v>73</v>
      </c>
      <c r="B38" s="616"/>
      <c r="C38" s="616"/>
      <c r="D38" s="616"/>
      <c r="E38" s="616"/>
      <c r="F38" s="616"/>
      <c r="G38" s="616"/>
      <c r="H38" s="616"/>
      <c r="I38" s="616"/>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586" t="s">
        <v>80</v>
      </c>
      <c r="B46" s="587"/>
      <c r="C46" s="587"/>
      <c r="D46" s="587"/>
      <c r="E46" s="587"/>
      <c r="F46" s="587"/>
      <c r="G46" s="587"/>
      <c r="H46" s="587"/>
      <c r="I46" s="588"/>
    </row>
    <row r="47" spans="1:9" ht="16.5" x14ac:dyDescent="0.25">
      <c r="A47" s="35"/>
      <c r="B47" s="36"/>
      <c r="C47" s="35"/>
      <c r="D47" s="35"/>
      <c r="E47" s="35"/>
      <c r="F47" s="35"/>
      <c r="G47" s="35"/>
      <c r="H47" s="35"/>
      <c r="I47" s="35"/>
    </row>
    <row r="48" spans="1:9" ht="43.35" customHeight="1" x14ac:dyDescent="0.25">
      <c r="A48" s="589" t="s">
        <v>81</v>
      </c>
      <c r="B48" s="589"/>
      <c r="C48" s="589"/>
      <c r="D48" s="589"/>
      <c r="E48" s="589"/>
      <c r="F48" s="589"/>
      <c r="G48" s="589"/>
      <c r="H48" s="589"/>
      <c r="I48" s="589"/>
    </row>
    <row r="49" spans="1:9" ht="16.5" x14ac:dyDescent="0.25">
      <c r="A49" s="35"/>
      <c r="B49" s="36"/>
      <c r="C49" s="35"/>
      <c r="D49" s="35"/>
      <c r="E49" s="35"/>
      <c r="F49" s="35"/>
      <c r="G49" s="35"/>
      <c r="H49" s="35"/>
      <c r="I49" s="35"/>
    </row>
    <row r="50" spans="1:9" ht="22.35" customHeight="1" x14ac:dyDescent="0.25">
      <c r="A50" s="586" t="s">
        <v>82</v>
      </c>
      <c r="B50" s="587"/>
      <c r="C50" s="587"/>
      <c r="D50" s="587"/>
      <c r="E50" s="587"/>
      <c r="F50" s="587"/>
      <c r="G50" s="587"/>
      <c r="H50" s="587"/>
      <c r="I50" s="588"/>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582" t="s">
        <v>83</v>
      </c>
      <c r="B56" s="582"/>
      <c r="C56" s="582"/>
      <c r="D56" s="582"/>
      <c r="E56" s="582"/>
      <c r="F56" s="582"/>
      <c r="G56" s="582"/>
      <c r="H56" s="582"/>
      <c r="I56" s="582"/>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582" t="s">
        <v>52</v>
      </c>
      <c r="B68" s="582"/>
      <c r="C68" s="582"/>
      <c r="D68" s="582"/>
      <c r="E68" s="582"/>
      <c r="F68" s="582"/>
      <c r="G68" s="582"/>
      <c r="H68" s="582"/>
      <c r="I68" s="582"/>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615" t="s">
        <v>85</v>
      </c>
      <c r="B83" s="615"/>
      <c r="C83" s="615"/>
      <c r="D83" s="615"/>
      <c r="E83" s="615"/>
      <c r="F83" s="615"/>
      <c r="G83" s="615"/>
      <c r="H83" s="615"/>
      <c r="I83" s="615"/>
    </row>
    <row r="84" spans="1:9" x14ac:dyDescent="0.25">
      <c r="A84" s="24"/>
    </row>
    <row r="85" spans="1:9" ht="75.75" customHeight="1" x14ac:dyDescent="0.25">
      <c r="A85" s="612" t="s">
        <v>86</v>
      </c>
      <c r="B85" s="613"/>
      <c r="C85" s="613"/>
      <c r="D85" s="613"/>
      <c r="E85" s="613"/>
      <c r="F85" s="613"/>
      <c r="G85" s="613"/>
      <c r="H85" s="613"/>
      <c r="I85" s="614"/>
    </row>
    <row r="87" spans="1:9" ht="59.1" customHeight="1" x14ac:dyDescent="0.25">
      <c r="A87" s="583"/>
      <c r="B87" s="584"/>
      <c r="C87" s="584"/>
      <c r="D87" s="584"/>
      <c r="E87" s="584"/>
      <c r="F87" s="584"/>
      <c r="G87" s="584"/>
      <c r="H87" s="585"/>
    </row>
  </sheetData>
  <customSheetViews>
    <customSheetView guid="{19B786C6-CCF0-408F-9082-DCABE4F5BAE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0D493724-B406-4958-A3C0-B7F1D84A2B28}"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topLeftCell="A28" zoomScale="80" zoomScaleNormal="55" zoomScaleSheetLayoutView="80" workbookViewId="0">
      <selection activeCell="I3" sqref="I3:J3"/>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2"/>
      <c r="B1" s="481" t="s">
        <v>188</v>
      </c>
      <c r="C1" s="482"/>
      <c r="D1" s="483" t="s">
        <v>159</v>
      </c>
      <c r="E1" s="484"/>
      <c r="F1" s="484"/>
      <c r="G1" s="484"/>
      <c r="H1" s="485"/>
      <c r="I1" s="74" t="s">
        <v>113</v>
      </c>
      <c r="J1" s="75">
        <v>43282</v>
      </c>
      <c r="K1" s="39"/>
      <c r="L1" s="39"/>
      <c r="M1" s="39"/>
      <c r="N1" s="39"/>
      <c r="O1" s="39"/>
      <c r="P1" s="39"/>
      <c r="Q1" s="39"/>
      <c r="R1" s="39"/>
      <c r="S1" s="39"/>
      <c r="T1" s="39"/>
      <c r="U1" s="39"/>
      <c r="V1" s="39"/>
    </row>
    <row r="2" spans="1:29" ht="18.75" customHeight="1" thickTop="1" thickBot="1" x14ac:dyDescent="0.35">
      <c r="A2" s="42"/>
      <c r="B2" s="486" t="str">
        <f>'DOLRT-Orange'!B2:C2</f>
        <v>18GOT_CD1</v>
      </c>
      <c r="C2" s="487"/>
      <c r="D2" s="479" t="s">
        <v>115</v>
      </c>
      <c r="E2" s="488"/>
      <c r="F2" s="488"/>
      <c r="G2" s="488"/>
      <c r="H2" s="488"/>
      <c r="I2" s="489" t="s">
        <v>101</v>
      </c>
      <c r="J2" s="490"/>
      <c r="K2" s="39"/>
      <c r="L2" s="39"/>
      <c r="M2" s="39"/>
      <c r="N2" s="39"/>
      <c r="O2" s="39"/>
      <c r="P2" s="39"/>
      <c r="Q2" s="39"/>
      <c r="R2" s="39"/>
      <c r="S2" s="39"/>
      <c r="T2" s="39"/>
      <c r="U2" s="39"/>
      <c r="V2" s="39"/>
      <c r="AB2" s="165" t="s">
        <v>196</v>
      </c>
      <c r="AC2" s="148" t="s">
        <v>101</v>
      </c>
    </row>
    <row r="3" spans="1:29" ht="17.25" customHeight="1" thickTop="1" x14ac:dyDescent="0.3">
      <c r="A3" s="42"/>
      <c r="B3" s="491" t="s">
        <v>296</v>
      </c>
      <c r="C3" s="492"/>
      <c r="D3" s="479" t="s">
        <v>189</v>
      </c>
      <c r="E3" s="479"/>
      <c r="F3" s="479"/>
      <c r="G3" s="479"/>
      <c r="H3" s="479"/>
      <c r="I3" s="469" t="s">
        <v>196</v>
      </c>
      <c r="J3" s="470"/>
      <c r="K3" s="39"/>
      <c r="L3" s="39"/>
      <c r="M3" s="39"/>
      <c r="N3" s="39"/>
      <c r="O3" s="39"/>
      <c r="P3" s="39"/>
      <c r="Q3" s="39"/>
      <c r="R3" s="39"/>
      <c r="S3" s="39"/>
      <c r="T3" s="39"/>
      <c r="U3" s="39"/>
      <c r="V3" s="39"/>
      <c r="AB3" s="165" t="s">
        <v>197</v>
      </c>
      <c r="AC3" s="148" t="s">
        <v>271</v>
      </c>
    </row>
    <row r="4" spans="1:29" ht="17.25" x14ac:dyDescent="0.3">
      <c r="A4" s="42"/>
      <c r="B4" s="493"/>
      <c r="C4" s="494"/>
      <c r="D4" s="480"/>
      <c r="E4" s="479"/>
      <c r="F4" s="479"/>
      <c r="G4" s="479"/>
      <c r="H4" s="479"/>
      <c r="I4" s="48"/>
      <c r="J4" s="48"/>
      <c r="K4" s="39"/>
      <c r="L4" s="39"/>
      <c r="M4" s="39"/>
      <c r="N4" s="39"/>
      <c r="O4" s="39"/>
      <c r="P4" s="39"/>
      <c r="Q4" s="39"/>
      <c r="R4" s="39"/>
      <c r="S4" s="39"/>
      <c r="T4" s="39"/>
      <c r="U4" s="39"/>
      <c r="V4" s="39"/>
      <c r="AB4" s="165" t="s">
        <v>198</v>
      </c>
      <c r="AC4" s="148" t="s">
        <v>272</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B5" s="165" t="s">
        <v>199</v>
      </c>
      <c r="AC5" s="148" t="s">
        <v>273</v>
      </c>
    </row>
    <row r="6" spans="1:29" ht="20.25" customHeight="1" x14ac:dyDescent="0.25">
      <c r="A6" s="138"/>
      <c r="B6" s="137" t="s">
        <v>224</v>
      </c>
      <c r="C6" s="136"/>
      <c r="D6" s="136"/>
      <c r="E6" s="136"/>
      <c r="F6" s="136"/>
      <c r="G6" s="136"/>
      <c r="H6" s="136"/>
      <c r="I6" s="136"/>
      <c r="J6" s="136"/>
      <c r="K6" s="124"/>
      <c r="L6" s="39"/>
      <c r="M6" s="39"/>
      <c r="N6" s="39"/>
      <c r="O6" s="39"/>
      <c r="P6" s="39"/>
      <c r="Q6" s="39"/>
      <c r="R6" s="39"/>
      <c r="S6" s="39"/>
      <c r="T6" s="39"/>
      <c r="U6" s="39"/>
      <c r="V6" s="39"/>
      <c r="X6" s="135"/>
      <c r="Y6" s="135"/>
      <c r="AC6" s="148" t="s">
        <v>274</v>
      </c>
    </row>
    <row r="7" spans="1:29" ht="30.6" customHeight="1" x14ac:dyDescent="0.4">
      <c r="A7" s="65"/>
      <c r="B7" s="67" t="s">
        <v>193</v>
      </c>
      <c r="C7" s="66"/>
      <c r="D7" s="66"/>
      <c r="E7" s="66"/>
      <c r="F7" s="66"/>
      <c r="G7" s="66"/>
      <c r="H7" s="66"/>
      <c r="I7" s="66"/>
      <c r="J7" s="66"/>
      <c r="K7" s="65"/>
      <c r="L7" s="65"/>
      <c r="M7" s="65"/>
      <c r="N7" s="65"/>
      <c r="O7" s="65"/>
      <c r="P7" s="65"/>
      <c r="Q7" s="65"/>
      <c r="R7" s="65"/>
      <c r="S7" s="65"/>
      <c r="T7" s="65"/>
      <c r="U7" s="65"/>
      <c r="V7" s="65"/>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477" t="s">
        <v>34</v>
      </c>
      <c r="C9" s="478"/>
      <c r="D9" s="477" t="s">
        <v>35</v>
      </c>
      <c r="E9" s="478"/>
      <c r="F9" s="131" t="s">
        <v>36</v>
      </c>
      <c r="G9" s="132"/>
      <c r="H9" s="149"/>
      <c r="I9" s="477" t="s">
        <v>110</v>
      </c>
      <c r="J9" s="478"/>
      <c r="K9" s="39"/>
      <c r="L9" s="39"/>
      <c r="M9" s="39"/>
      <c r="N9" s="39"/>
      <c r="O9" s="39"/>
      <c r="P9" s="39"/>
      <c r="Q9" s="39"/>
      <c r="R9" s="39"/>
      <c r="S9" s="39"/>
      <c r="T9" s="39"/>
      <c r="U9" s="39"/>
      <c r="V9" s="39"/>
    </row>
    <row r="10" spans="1:29" ht="18" customHeight="1" x14ac:dyDescent="0.25">
      <c r="A10" s="42"/>
      <c r="B10" s="510" t="str">
        <f>Project_Name</f>
        <v>Durham-Orange Light Rail Transit Project</v>
      </c>
      <c r="C10" s="511"/>
      <c r="D10" s="510" t="str">
        <f>Requesting_Agency</f>
        <v>GoTriangle</v>
      </c>
      <c r="E10" s="511"/>
      <c r="F10" s="514" t="str">
        <f>'DOLRT-Orange'!F11:H11</f>
        <v>Danny Rogers</v>
      </c>
      <c r="G10" s="514"/>
      <c r="H10" s="514"/>
      <c r="I10" s="116" t="s">
        <v>276</v>
      </c>
      <c r="J10" s="117">
        <f>'DOLRT-Orange'!J11</f>
        <v>0</v>
      </c>
      <c r="K10" s="39"/>
      <c r="L10" s="39"/>
      <c r="M10" s="39"/>
      <c r="N10" s="39"/>
      <c r="O10" s="39"/>
      <c r="P10" s="39"/>
      <c r="Q10" s="39"/>
      <c r="R10" s="39"/>
      <c r="S10" s="39"/>
      <c r="T10" s="39"/>
      <c r="U10" s="39"/>
      <c r="V10" s="39"/>
    </row>
    <row r="11" spans="1:29" ht="18" customHeight="1" x14ac:dyDescent="0.25">
      <c r="A11" s="42"/>
      <c r="B11" s="512"/>
      <c r="C11" s="513"/>
      <c r="D11" s="512"/>
      <c r="E11" s="513"/>
      <c r="F11" s="514" t="str">
        <f>'DOLRT-Orange'!F12:H12</f>
        <v>drogers@gotriangle.org</v>
      </c>
      <c r="G11" s="514"/>
      <c r="H11" s="514"/>
      <c r="I11" s="116" t="s">
        <v>277</v>
      </c>
      <c r="J11" s="117">
        <f>'DOLRT-Orange'!J12</f>
        <v>0</v>
      </c>
      <c r="K11" s="39"/>
      <c r="L11" s="39"/>
      <c r="M11" s="39"/>
      <c r="N11" s="39"/>
      <c r="O11" s="39"/>
      <c r="P11" s="39"/>
      <c r="Q11" s="39"/>
      <c r="R11" s="39"/>
      <c r="S11" s="39"/>
      <c r="T11" s="39"/>
      <c r="U11" s="39"/>
      <c r="V11" s="39"/>
    </row>
    <row r="12" spans="1:29" x14ac:dyDescent="0.25">
      <c r="A12" s="42"/>
      <c r="B12" s="477" t="s">
        <v>39</v>
      </c>
      <c r="C12" s="478"/>
      <c r="D12" s="477" t="s">
        <v>40</v>
      </c>
      <c r="E12" s="478"/>
      <c r="F12" s="131" t="s">
        <v>96</v>
      </c>
      <c r="G12" s="132"/>
      <c r="H12" s="149"/>
      <c r="I12" s="477" t="s">
        <v>111</v>
      </c>
      <c r="J12" s="478"/>
      <c r="K12" s="39"/>
      <c r="L12" s="39"/>
      <c r="M12" s="39"/>
      <c r="N12" s="39"/>
      <c r="O12" s="39"/>
      <c r="P12" s="39"/>
      <c r="Q12" s="39"/>
      <c r="R12" s="39"/>
      <c r="S12" s="39"/>
      <c r="T12" s="39"/>
      <c r="U12" s="39"/>
      <c r="V12" s="39"/>
    </row>
    <row r="13" spans="1:29" ht="15.75" customHeight="1" x14ac:dyDescent="0.25">
      <c r="A13" s="42"/>
      <c r="B13" s="495">
        <f>Start_Date</f>
        <v>42917</v>
      </c>
      <c r="C13" s="496"/>
      <c r="D13" s="495">
        <f>End_Date</f>
        <v>47118</v>
      </c>
      <c r="E13" s="496"/>
      <c r="F13" s="499">
        <f>Added_notes_as_appropriate</f>
        <v>64000602.800263502</v>
      </c>
      <c r="G13" s="500"/>
      <c r="H13" s="501"/>
      <c r="I13" s="116" t="s">
        <v>276</v>
      </c>
      <c r="J13" s="117">
        <f>'DOLRT-Orange'!J14</f>
        <v>64000602.800263502</v>
      </c>
      <c r="K13" s="39"/>
      <c r="L13" s="39"/>
      <c r="M13" s="39"/>
      <c r="N13" s="39"/>
      <c r="O13" s="39"/>
      <c r="P13" s="39"/>
      <c r="Q13" s="39"/>
      <c r="R13" s="39"/>
      <c r="S13" s="39"/>
      <c r="T13" s="39"/>
      <c r="U13" s="39"/>
      <c r="V13" s="39"/>
      <c r="W13" s="37" t="b">
        <v>0</v>
      </c>
    </row>
    <row r="14" spans="1:29" ht="15.75" customHeight="1" x14ac:dyDescent="0.25">
      <c r="A14" s="42"/>
      <c r="B14" s="497"/>
      <c r="C14" s="498"/>
      <c r="D14" s="497"/>
      <c r="E14" s="498"/>
      <c r="F14" s="502"/>
      <c r="G14" s="503"/>
      <c r="H14" s="504"/>
      <c r="I14" s="116" t="s">
        <v>277</v>
      </c>
      <c r="J14" s="117">
        <f>'DOLRT-Orange'!J15</f>
        <v>556687577.4863987</v>
      </c>
      <c r="K14" s="39"/>
      <c r="L14" s="39"/>
      <c r="M14" s="39"/>
      <c r="N14" s="39"/>
      <c r="O14" s="39"/>
      <c r="P14" s="39"/>
      <c r="Q14" s="39"/>
      <c r="R14" s="39"/>
      <c r="S14" s="39"/>
      <c r="T14" s="39"/>
      <c r="U14" s="39"/>
      <c r="V14" s="39"/>
      <c r="W14" s="37" t="b">
        <v>0</v>
      </c>
    </row>
    <row r="15" spans="1:29" ht="28.7" customHeight="1" x14ac:dyDescent="0.25">
      <c r="A15" s="42"/>
      <c r="B15" s="505" t="s">
        <v>90</v>
      </c>
      <c r="C15" s="506"/>
      <c r="D15" s="507"/>
      <c r="E15" s="508"/>
      <c r="F15" s="508"/>
      <c r="G15" s="508"/>
      <c r="H15" s="508"/>
      <c r="I15" s="508"/>
      <c r="J15" s="509"/>
      <c r="K15" s="39"/>
      <c r="L15" s="39"/>
      <c r="M15" s="39"/>
      <c r="N15" s="39"/>
      <c r="O15" s="39"/>
      <c r="P15" s="39"/>
      <c r="Q15" s="39"/>
      <c r="R15" s="39"/>
      <c r="S15" s="39"/>
      <c r="T15" s="39"/>
      <c r="U15" s="39"/>
      <c r="V15" s="39"/>
      <c r="W15" s="37" t="b">
        <v>0</v>
      </c>
    </row>
    <row r="16" spans="1:29" ht="102.75" customHeight="1" x14ac:dyDescent="0.25">
      <c r="A16" s="42"/>
      <c r="B16" s="519" t="str">
        <f>'DOLRT-Orange'!B17:J17</f>
        <v>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v>
      </c>
      <c r="C16" s="520"/>
      <c r="D16" s="520"/>
      <c r="E16" s="520"/>
      <c r="F16" s="520"/>
      <c r="G16" s="520"/>
      <c r="H16" s="521"/>
      <c r="I16" s="521"/>
      <c r="J16" s="522"/>
      <c r="K16" s="39"/>
      <c r="L16" s="39"/>
      <c r="M16" s="39"/>
      <c r="N16" s="39"/>
      <c r="O16" s="39"/>
      <c r="P16" s="39"/>
      <c r="Q16" s="39"/>
      <c r="R16" s="39"/>
      <c r="S16" s="39"/>
      <c r="T16" s="39"/>
      <c r="U16" s="39"/>
      <c r="V16" s="39"/>
      <c r="X16" s="135"/>
      <c r="Y16" s="135" t="b">
        <v>1</v>
      </c>
    </row>
    <row r="17" spans="1:28" ht="20.25" customHeight="1" x14ac:dyDescent="0.25">
      <c r="A17" s="42"/>
      <c r="B17" s="524" t="s">
        <v>223</v>
      </c>
      <c r="C17" s="524"/>
      <c r="D17" s="524"/>
      <c r="E17" s="123" t="str">
        <f>IF('DOLRT-Orange'!X35,"YES",IF('DOLRT-Orange'!X36,"NO",))</f>
        <v>YES</v>
      </c>
      <c r="F17" s="528"/>
      <c r="G17" s="529"/>
      <c r="H17" s="525"/>
      <c r="I17" s="526"/>
      <c r="J17" s="527"/>
      <c r="K17" s="39"/>
      <c r="L17" s="39"/>
      <c r="M17" s="39"/>
      <c r="N17" s="39"/>
      <c r="O17" s="39"/>
      <c r="P17" s="39"/>
      <c r="Q17" s="39"/>
      <c r="R17" s="39"/>
      <c r="S17" s="39"/>
      <c r="T17" s="39"/>
      <c r="U17" s="39"/>
      <c r="V17" s="39"/>
      <c r="X17" s="135" t="str">
        <f>'DOLRT-Orange'!W19</f>
        <v>Operating</v>
      </c>
      <c r="Y17" s="135" t="b">
        <f>'DOLRT-Orange'!X19</f>
        <v>0</v>
      </c>
    </row>
    <row r="18" spans="1:28" x14ac:dyDescent="0.25">
      <c r="A18" s="42"/>
      <c r="B18" s="68"/>
      <c r="C18" s="68"/>
      <c r="D18" s="68"/>
      <c r="E18" s="68"/>
      <c r="F18" s="68"/>
      <c r="G18" s="68"/>
      <c r="H18" s="68"/>
      <c r="I18" s="68"/>
      <c r="J18" s="68"/>
      <c r="K18" s="39"/>
      <c r="L18" s="39"/>
      <c r="M18" s="39"/>
      <c r="N18" s="39"/>
      <c r="O18" s="39"/>
      <c r="P18" s="39"/>
      <c r="Q18" s="39"/>
      <c r="R18" s="39"/>
      <c r="S18" s="39"/>
      <c r="T18" s="39"/>
      <c r="U18" s="39"/>
      <c r="V18" s="39"/>
      <c r="X18" s="135" t="str">
        <f>'DOLRT-Orange'!W25</f>
        <v>Capital Development</v>
      </c>
      <c r="Y18" s="135" t="b">
        <f>'DOLRT-Orange'!X25</f>
        <v>1</v>
      </c>
    </row>
    <row r="19" spans="1:28" s="38" customFormat="1" ht="17.25" customHeight="1" x14ac:dyDescent="0.25">
      <c r="A19" s="61"/>
      <c r="B19" s="118" t="s">
        <v>266</v>
      </c>
      <c r="C19" s="63"/>
      <c r="D19" s="63"/>
      <c r="E19" s="63"/>
      <c r="F19" s="63"/>
      <c r="G19" s="63"/>
      <c r="H19" s="63"/>
      <c r="I19" s="63"/>
      <c r="J19" s="63"/>
      <c r="K19" s="44"/>
      <c r="L19" s="44"/>
      <c r="M19" s="44"/>
      <c r="N19" s="44"/>
      <c r="O19" s="44"/>
      <c r="P19" s="44"/>
      <c r="Q19" s="44"/>
      <c r="R19" s="44"/>
      <c r="S19" s="44"/>
      <c r="T19" s="44"/>
      <c r="U19" s="44"/>
      <c r="V19" s="44"/>
      <c r="X19" s="135" t="str">
        <f>'DOLRT-Orange'!W26</f>
        <v>Capital Vehicle Acquisition</v>
      </c>
      <c r="Y19" s="135" t="b">
        <f>'DOLRT-Orange'!X26</f>
        <v>0</v>
      </c>
      <c r="AB19" s="37"/>
    </row>
    <row r="20" spans="1:28" ht="16.7" customHeight="1" x14ac:dyDescent="0.25">
      <c r="A20" s="59"/>
      <c r="B20" s="49" t="s">
        <v>136</v>
      </c>
      <c r="C20" s="49"/>
      <c r="D20" s="49" t="s">
        <v>137</v>
      </c>
      <c r="E20" s="49"/>
      <c r="F20" s="49"/>
      <c r="G20" s="49" t="s">
        <v>138</v>
      </c>
      <c r="I20" s="49"/>
      <c r="J20" s="49"/>
      <c r="K20" s="39"/>
      <c r="L20" s="39"/>
      <c r="M20" s="39"/>
      <c r="N20" s="39"/>
      <c r="O20" s="39"/>
      <c r="P20" s="39"/>
      <c r="Q20" s="39"/>
      <c r="R20" s="39"/>
      <c r="S20" s="39"/>
      <c r="T20" s="39"/>
      <c r="U20" s="39"/>
      <c r="V20" s="39"/>
      <c r="X20" s="135" t="str">
        <f>'DOLRT-Orange'!W21</f>
        <v>Both</v>
      </c>
      <c r="Y20" s="135" t="b">
        <f>'DOLRT-Orange'!X21</f>
        <v>0</v>
      </c>
    </row>
    <row r="21" spans="1:28" ht="47.25" customHeight="1" x14ac:dyDescent="0.25">
      <c r="A21" s="59"/>
      <c r="B21" s="523" t="str">
        <f>'DOLRT-Orange'!B22:C22</f>
        <v>Links UNC Hospital in Chapel Hill to NC Central University in Durham</v>
      </c>
      <c r="C21" s="523"/>
      <c r="D21" s="523" t="str">
        <f>'DOLRT-Orange'!D22:F22</f>
        <v>50,000 students and three of the top ten employers in North Carolina</v>
      </c>
      <c r="E21" s="523"/>
      <c r="F21" s="523"/>
      <c r="G21" s="523" t="str">
        <f>'DOLRT-Orange'!G22:J22</f>
        <v>Over 26,000 daily boardings are expected in the year 2040, and significant economic development benefits are expected in station areas as jobs and housing cluster near stations.</v>
      </c>
      <c r="H21" s="523"/>
      <c r="I21" s="523"/>
      <c r="J21" s="523"/>
      <c r="K21" s="39"/>
      <c r="L21" s="39"/>
      <c r="M21" s="39"/>
      <c r="N21" s="39"/>
      <c r="O21" s="39"/>
      <c r="P21" s="39"/>
      <c r="Q21" s="39"/>
      <c r="R21" s="39"/>
      <c r="S21" s="39"/>
      <c r="T21" s="39"/>
      <c r="U21" s="39"/>
      <c r="V21" s="39"/>
      <c r="X21" s="135" t="str">
        <f>'DOLRT-Orange'!W22</f>
        <v>Operating - Administration</v>
      </c>
      <c r="Y21" s="135" t="b">
        <f>'DOLRT-Orange'!X22</f>
        <v>0</v>
      </c>
    </row>
    <row r="22" spans="1:28" ht="15" customHeight="1" x14ac:dyDescent="0.25">
      <c r="A22" s="59"/>
      <c r="B22" s="64"/>
      <c r="C22" s="64"/>
      <c r="D22" s="64"/>
      <c r="E22" s="64"/>
      <c r="F22" s="64"/>
      <c r="G22" s="64"/>
      <c r="H22" s="64"/>
      <c r="I22" s="64"/>
      <c r="J22" s="64"/>
      <c r="K22" s="39"/>
      <c r="L22" s="39"/>
      <c r="M22" s="39"/>
      <c r="N22" s="39"/>
      <c r="O22" s="39"/>
      <c r="P22" s="39"/>
      <c r="Q22" s="39"/>
      <c r="R22" s="39"/>
      <c r="S22" s="39"/>
      <c r="T22" s="39"/>
      <c r="U22" s="39"/>
      <c r="V22" s="39"/>
      <c r="X22" s="135"/>
      <c r="Y22" s="135"/>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5"/>
      <c r="Y23" s="135"/>
    </row>
    <row r="24" spans="1:28" ht="26.25" x14ac:dyDescent="0.4">
      <c r="A24" s="65"/>
      <c r="B24" s="67" t="s">
        <v>190</v>
      </c>
      <c r="C24" s="66"/>
      <c r="D24" s="66"/>
      <c r="E24" s="66"/>
      <c r="F24" s="66"/>
      <c r="G24" s="66"/>
      <c r="H24" s="66"/>
      <c r="I24" s="66"/>
      <c r="J24" s="66"/>
      <c r="K24" s="65"/>
      <c r="L24" s="65"/>
      <c r="M24" s="65"/>
      <c r="N24" s="65"/>
      <c r="O24" s="65"/>
      <c r="P24" s="65"/>
      <c r="Q24" s="65"/>
      <c r="R24" s="65"/>
      <c r="S24" s="65"/>
      <c r="T24" s="65"/>
      <c r="U24" s="65"/>
      <c r="V24" s="65"/>
      <c r="X24" s="135"/>
      <c r="Y24" s="135"/>
    </row>
    <row r="25" spans="1:28" ht="5.25" customHeight="1" x14ac:dyDescent="0.4">
      <c r="A25" s="45"/>
      <c r="B25" s="54"/>
      <c r="C25" s="54"/>
      <c r="D25" s="54"/>
      <c r="E25" s="54"/>
      <c r="F25" s="54"/>
      <c r="G25" s="54"/>
      <c r="H25" s="54"/>
      <c r="I25" s="54"/>
      <c r="J25" s="54"/>
      <c r="K25" s="45"/>
      <c r="L25" s="45"/>
      <c r="M25" s="45"/>
      <c r="N25" s="45"/>
      <c r="O25" s="45"/>
      <c r="P25" s="45"/>
      <c r="Q25" s="45"/>
      <c r="R25" s="45"/>
      <c r="S25" s="45"/>
      <c r="T25" s="45"/>
      <c r="U25" s="45"/>
      <c r="V25" s="45"/>
    </row>
    <row r="26" spans="1:28" ht="15.75" x14ac:dyDescent="0.25">
      <c r="A26" s="59"/>
      <c r="B26" s="50"/>
      <c r="C26" s="49"/>
      <c r="D26" s="49"/>
      <c r="E26" s="49"/>
      <c r="F26" s="49"/>
      <c r="G26" s="49"/>
      <c r="H26" s="49"/>
      <c r="I26" s="49"/>
      <c r="J26" s="49"/>
      <c r="K26" s="39"/>
      <c r="L26" s="39"/>
      <c r="M26" s="39"/>
      <c r="N26" s="39"/>
      <c r="O26" s="39"/>
      <c r="P26" s="39"/>
      <c r="Q26" s="39"/>
      <c r="R26" s="39"/>
      <c r="S26" s="39"/>
      <c r="T26" s="39"/>
      <c r="U26" s="39"/>
      <c r="V26" s="39"/>
    </row>
    <row r="27" spans="1:28" x14ac:dyDescent="0.25">
      <c r="A27" s="62"/>
      <c r="B27" s="518" t="s">
        <v>194</v>
      </c>
      <c r="C27" s="518"/>
      <c r="D27" s="518"/>
      <c r="E27" s="518"/>
      <c r="F27" s="518"/>
      <c r="G27" s="518"/>
      <c r="H27" s="518"/>
      <c r="I27" s="518"/>
      <c r="J27" s="518"/>
      <c r="K27" s="39"/>
      <c r="L27" s="39"/>
      <c r="M27" s="39"/>
      <c r="N27" s="39"/>
      <c r="O27" s="39"/>
      <c r="P27" s="39"/>
      <c r="Q27" s="39"/>
      <c r="R27" s="39"/>
      <c r="S27" s="39"/>
      <c r="T27" s="39"/>
      <c r="U27" s="39"/>
      <c r="V27" s="39"/>
    </row>
    <row r="28" spans="1:28" s="38" customFormat="1" x14ac:dyDescent="0.25">
      <c r="A28" s="62"/>
      <c r="C28" s="477" t="s">
        <v>195</v>
      </c>
      <c r="D28" s="517"/>
      <c r="E28" s="478"/>
      <c r="F28" s="71" t="s">
        <v>196</v>
      </c>
      <c r="G28" s="71" t="s">
        <v>197</v>
      </c>
      <c r="H28" s="71" t="s">
        <v>198</v>
      </c>
      <c r="I28" s="71" t="s">
        <v>199</v>
      </c>
      <c r="J28" s="41"/>
      <c r="K28" s="41"/>
      <c r="L28" s="41"/>
      <c r="M28" s="41"/>
      <c r="N28" s="41"/>
      <c r="O28" s="41"/>
      <c r="P28" s="41"/>
      <c r="Q28" s="41"/>
      <c r="R28" s="41"/>
      <c r="S28" s="41"/>
      <c r="T28" s="41"/>
      <c r="U28" s="41"/>
      <c r="V28" s="41"/>
    </row>
    <row r="29" spans="1:28" ht="21" customHeight="1" x14ac:dyDescent="0.25">
      <c r="A29" s="60"/>
      <c r="B29" s="53" t="s">
        <v>92</v>
      </c>
      <c r="C29" s="515" t="str">
        <f>KPI_a</f>
        <v>CD-Right-of-Way Acquisition</v>
      </c>
      <c r="D29" s="516"/>
      <c r="E29" s="516"/>
      <c r="F29" s="180"/>
      <c r="G29" s="180"/>
      <c r="H29" s="180"/>
      <c r="I29" s="180"/>
      <c r="J29" s="41"/>
      <c r="K29" s="39"/>
      <c r="L29" s="39"/>
      <c r="M29" s="39"/>
      <c r="N29" s="39"/>
      <c r="O29" s="39"/>
      <c r="P29" s="39"/>
      <c r="Q29" s="39"/>
      <c r="R29" s="39"/>
      <c r="S29" s="39"/>
      <c r="T29" s="39"/>
      <c r="U29" s="39"/>
      <c r="V29" s="39"/>
    </row>
    <row r="30" spans="1:28" ht="21" customHeight="1" x14ac:dyDescent="0.25">
      <c r="A30" s="60"/>
      <c r="B30" s="53" t="s">
        <v>93</v>
      </c>
      <c r="C30" s="515" t="str">
        <f>KPI_b</f>
        <v>CD-Construction Start</v>
      </c>
      <c r="D30" s="516"/>
      <c r="E30" s="516"/>
      <c r="F30" s="180"/>
      <c r="G30" s="180"/>
      <c r="H30" s="180"/>
      <c r="I30" s="180"/>
      <c r="J30" s="41"/>
      <c r="K30" s="39"/>
      <c r="L30" s="39"/>
      <c r="M30" s="39"/>
      <c r="N30" s="39"/>
      <c r="O30" s="39"/>
      <c r="P30" s="39"/>
      <c r="Q30" s="39"/>
      <c r="R30" s="39"/>
      <c r="S30" s="39"/>
      <c r="T30" s="39"/>
      <c r="U30" s="39"/>
      <c r="V30" s="39"/>
    </row>
    <row r="31" spans="1:28" ht="21" customHeight="1" x14ac:dyDescent="0.25">
      <c r="A31" s="60"/>
      <c r="B31" s="53" t="s">
        <v>94</v>
      </c>
      <c r="C31" s="515" t="str">
        <f>KPI_c</f>
        <v>CD-Construction Completion</v>
      </c>
      <c r="D31" s="516"/>
      <c r="E31" s="516"/>
      <c r="F31" s="180"/>
      <c r="G31" s="180"/>
      <c r="H31" s="180"/>
      <c r="I31" s="180"/>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5"/>
      <c r="B33" s="67" t="s">
        <v>200</v>
      </c>
      <c r="C33" s="66"/>
      <c r="D33" s="66"/>
      <c r="E33" s="66"/>
      <c r="F33" s="66"/>
      <c r="G33" s="66"/>
      <c r="H33" s="66"/>
      <c r="I33" s="66"/>
      <c r="J33" s="66"/>
      <c r="K33" s="65"/>
      <c r="L33" s="65"/>
      <c r="M33" s="65"/>
      <c r="N33" s="65"/>
      <c r="O33" s="65"/>
      <c r="P33" s="65"/>
      <c r="Q33" s="65"/>
      <c r="R33" s="65"/>
      <c r="S33" s="65"/>
      <c r="T33" s="65"/>
      <c r="U33" s="65"/>
      <c r="V33" s="65"/>
    </row>
    <row r="34" spans="1:26" ht="5.25" customHeight="1" x14ac:dyDescent="0.4">
      <c r="A34" s="45"/>
      <c r="B34" s="54"/>
      <c r="C34" s="54"/>
      <c r="D34" s="54"/>
      <c r="E34" s="54"/>
      <c r="F34" s="54"/>
      <c r="G34" s="54"/>
      <c r="H34" s="54"/>
      <c r="I34" s="54"/>
      <c r="J34" s="54"/>
      <c r="K34" s="45"/>
      <c r="L34" s="45"/>
      <c r="M34" s="45"/>
      <c r="N34" s="45"/>
      <c r="O34" s="45"/>
      <c r="P34" s="45"/>
      <c r="Q34" s="45"/>
      <c r="R34" s="45"/>
      <c r="S34" s="45"/>
      <c r="T34" s="45"/>
      <c r="U34" s="45"/>
      <c r="V34" s="45"/>
    </row>
    <row r="35" spans="1:26" x14ac:dyDescent="0.25">
      <c r="A35" s="60"/>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530" t="s">
        <v>196</v>
      </c>
      <c r="C36" s="531"/>
      <c r="D36" s="530" t="s">
        <v>197</v>
      </c>
      <c r="E36" s="531"/>
      <c r="F36" s="530" t="s">
        <v>198</v>
      </c>
      <c r="G36" s="531"/>
      <c r="H36" s="530" t="s">
        <v>199</v>
      </c>
      <c r="I36" s="531"/>
      <c r="J36" s="39"/>
      <c r="K36" s="39"/>
      <c r="L36" s="39"/>
      <c r="M36" s="39"/>
      <c r="N36" s="39"/>
      <c r="O36" s="39"/>
      <c r="P36" s="39"/>
      <c r="Q36" s="39"/>
      <c r="R36" s="39"/>
      <c r="S36" s="39"/>
      <c r="T36" s="39"/>
      <c r="U36" s="39"/>
      <c r="V36" s="39"/>
      <c r="W36" s="39"/>
      <c r="X36" s="39"/>
      <c r="Y36" s="39"/>
      <c r="Z36" s="124"/>
    </row>
    <row r="37" spans="1:26" ht="180.75" customHeight="1" thickTop="1" x14ac:dyDescent="0.25">
      <c r="A37" s="42"/>
      <c r="B37" s="473"/>
      <c r="C37" s="474"/>
      <c r="D37" s="473"/>
      <c r="E37" s="474"/>
      <c r="F37" s="473"/>
      <c r="G37" s="474"/>
      <c r="H37" s="473"/>
      <c r="I37" s="474"/>
      <c r="J37" s="39"/>
      <c r="K37" s="39"/>
      <c r="L37" s="39"/>
      <c r="M37" s="39"/>
      <c r="N37" s="39"/>
      <c r="O37" s="39"/>
      <c r="P37" s="39"/>
      <c r="Q37" s="39"/>
      <c r="R37" s="39"/>
      <c r="S37" s="39"/>
      <c r="T37" s="39"/>
      <c r="U37" s="39"/>
      <c r="V37" s="39"/>
      <c r="W37" s="39"/>
      <c r="X37" s="39"/>
      <c r="Y37" s="39"/>
      <c r="Z37" s="124"/>
    </row>
    <row r="38" spans="1:26" ht="15.75" thickBot="1" x14ac:dyDescent="0.3">
      <c r="A38" s="49"/>
      <c r="B38" s="475" t="s">
        <v>201</v>
      </c>
      <c r="C38" s="476"/>
      <c r="D38" s="475" t="s">
        <v>201</v>
      </c>
      <c r="E38" s="476"/>
      <c r="F38" s="475" t="s">
        <v>201</v>
      </c>
      <c r="G38" s="476"/>
      <c r="H38" s="475" t="s">
        <v>201</v>
      </c>
      <c r="I38" s="476"/>
      <c r="J38" s="49"/>
      <c r="K38" s="39"/>
      <c r="L38" s="39"/>
      <c r="M38" s="39"/>
      <c r="N38" s="39"/>
      <c r="O38" s="39"/>
      <c r="P38" s="39"/>
      <c r="Q38" s="39"/>
      <c r="R38" s="39"/>
      <c r="S38" s="39"/>
      <c r="T38" s="39"/>
      <c r="U38" s="39"/>
      <c r="V38" s="39"/>
    </row>
    <row r="39" spans="1:26" ht="15.75" thickTop="1" x14ac:dyDescent="0.25">
      <c r="A39" s="42"/>
      <c r="B39" s="473"/>
      <c r="C39" s="474"/>
      <c r="D39" s="473"/>
      <c r="E39" s="474"/>
      <c r="F39" s="473"/>
      <c r="G39" s="474"/>
      <c r="H39" s="473"/>
      <c r="I39" s="474"/>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5"/>
      <c r="B41" s="67" t="s">
        <v>231</v>
      </c>
      <c r="C41" s="66"/>
      <c r="D41" s="66"/>
      <c r="E41" s="66"/>
      <c r="F41" s="66"/>
      <c r="G41" s="66"/>
      <c r="H41" s="66"/>
      <c r="I41" s="66"/>
      <c r="J41" s="66"/>
      <c r="K41" s="65"/>
      <c r="L41" s="65"/>
      <c r="M41" s="65"/>
      <c r="N41" s="65"/>
      <c r="O41" s="65"/>
      <c r="P41" s="65"/>
      <c r="Q41" s="65"/>
      <c r="R41" s="65"/>
      <c r="S41" s="65"/>
      <c r="T41" s="65"/>
      <c r="U41" s="65"/>
      <c r="V41" s="65"/>
    </row>
    <row r="42" spans="1:26" ht="8.25" customHeight="1" x14ac:dyDescent="0.4">
      <c r="A42" s="45"/>
      <c r="B42" s="54"/>
      <c r="C42" s="54"/>
      <c r="D42" s="54"/>
      <c r="E42" s="54"/>
      <c r="F42" s="54"/>
      <c r="G42" s="54"/>
      <c r="H42" s="54"/>
      <c r="I42" s="54"/>
      <c r="J42" s="54"/>
      <c r="K42" s="45"/>
      <c r="L42" s="45"/>
      <c r="M42" s="45"/>
      <c r="N42" s="45"/>
      <c r="O42" s="45"/>
      <c r="P42" s="45"/>
      <c r="Q42" s="45"/>
      <c r="R42" s="45"/>
      <c r="S42" s="45"/>
      <c r="T42" s="45"/>
      <c r="U42" s="45"/>
      <c r="V42" s="45"/>
    </row>
    <row r="43" spans="1:26" s="39" customFormat="1" ht="8.25" customHeight="1" outlineLevel="1" x14ac:dyDescent="0.4">
      <c r="A43" s="177"/>
      <c r="B43" s="178"/>
      <c r="C43" s="178"/>
      <c r="D43" s="178"/>
      <c r="E43" s="178"/>
      <c r="F43" s="178"/>
      <c r="G43" s="178"/>
      <c r="H43" s="178"/>
      <c r="I43" s="178"/>
      <c r="J43" s="178"/>
      <c r="K43" s="177"/>
      <c r="L43" s="177"/>
      <c r="M43" s="177"/>
      <c r="N43" s="177"/>
      <c r="O43" s="177"/>
      <c r="P43" s="177"/>
      <c r="Q43" s="177"/>
      <c r="R43" s="177"/>
      <c r="S43" s="177"/>
      <c r="T43" s="177"/>
      <c r="U43" s="177"/>
      <c r="V43" s="177"/>
    </row>
    <row r="44" spans="1:26" s="39" customFormat="1" ht="18" customHeight="1" outlineLevel="1" thickBot="1" x14ac:dyDescent="0.45">
      <c r="A44" s="177"/>
      <c r="B44" s="175" t="s">
        <v>354</v>
      </c>
      <c r="C44" s="176"/>
      <c r="D44" s="179">
        <f>IF('DOLRT-Orange'!H105&gt;0,ROUND('DOLRT-Orange'!H105,),"N/A")</f>
        <v>73448443</v>
      </c>
      <c r="E44" s="178"/>
      <c r="F44" s="178"/>
      <c r="G44" s="178"/>
      <c r="H44" s="178"/>
      <c r="I44" s="178"/>
      <c r="J44" s="178"/>
      <c r="K44" s="177"/>
      <c r="L44" s="177"/>
      <c r="M44" s="177"/>
      <c r="N44" s="177"/>
      <c r="O44" s="177"/>
      <c r="P44" s="177"/>
      <c r="Q44" s="177"/>
      <c r="R44" s="177"/>
      <c r="S44" s="177"/>
      <c r="T44" s="177"/>
      <c r="U44" s="177"/>
      <c r="V44" s="177"/>
    </row>
    <row r="45" spans="1:26" ht="15.75" customHeight="1" thickTop="1" x14ac:dyDescent="0.4">
      <c r="A45" s="39"/>
      <c r="B45" s="141"/>
      <c r="C45" s="141"/>
      <c r="D45" s="141"/>
      <c r="E45" s="141"/>
      <c r="F45" s="141"/>
      <c r="G45" s="141"/>
      <c r="H45" s="141"/>
      <c r="I45" s="141"/>
      <c r="J45" s="141"/>
      <c r="K45" s="141"/>
      <c r="L45" s="45"/>
      <c r="M45" s="45"/>
      <c r="N45" s="45"/>
      <c r="O45" s="45"/>
      <c r="P45" s="45"/>
      <c r="Q45" s="45"/>
      <c r="R45" s="45"/>
      <c r="S45" s="45"/>
      <c r="T45" s="45"/>
      <c r="U45" s="45"/>
      <c r="V45" s="45"/>
    </row>
    <row r="46" spans="1:26" ht="14.25" hidden="1" customHeight="1" outlineLevel="1" x14ac:dyDescent="0.25">
      <c r="A46" s="39"/>
      <c r="C46" s="39"/>
      <c r="D46" s="39"/>
      <c r="E46" s="39"/>
      <c r="F46" s="39"/>
      <c r="G46" s="39"/>
      <c r="H46" s="39"/>
      <c r="I46" s="39"/>
      <c r="J46" s="39"/>
      <c r="K46" s="39"/>
      <c r="L46" s="39"/>
      <c r="M46" s="39"/>
      <c r="N46" s="39"/>
      <c r="O46" s="39"/>
      <c r="P46" s="39"/>
      <c r="Q46" s="39"/>
      <c r="R46" s="39"/>
      <c r="S46" s="39"/>
      <c r="T46" s="39"/>
      <c r="U46" s="39"/>
      <c r="V46" s="39"/>
    </row>
    <row r="47" spans="1:26" hidden="1" outlineLevel="1" x14ac:dyDescent="0.25">
      <c r="A47" s="42"/>
      <c r="B47" s="39"/>
      <c r="C47" s="39"/>
      <c r="D47" s="39"/>
      <c r="E47" s="49"/>
      <c r="F47" s="49"/>
      <c r="G47" s="49"/>
      <c r="H47" s="49"/>
      <c r="I47" s="49"/>
      <c r="J47" s="49"/>
      <c r="K47" s="39"/>
      <c r="L47" s="39"/>
      <c r="M47" s="39"/>
      <c r="N47" s="39"/>
      <c r="O47" s="39"/>
      <c r="P47" s="39"/>
      <c r="Q47" s="39"/>
      <c r="R47" s="39"/>
      <c r="S47" s="39"/>
      <c r="T47" s="39"/>
      <c r="U47" s="39"/>
      <c r="V47" s="39"/>
    </row>
    <row r="48" spans="1:26" hidden="1" outlineLevel="1" x14ac:dyDescent="0.25">
      <c r="A48" s="49"/>
      <c r="B48" s="131" t="str">
        <f>$I$2&amp;"-"&amp;$I$3</f>
        <v>FY 2019-Quarter 1</v>
      </c>
      <c r="C48" s="132"/>
      <c r="D48" s="127" t="s">
        <v>209</v>
      </c>
      <c r="E48" s="49"/>
      <c r="F48" s="49"/>
      <c r="G48" s="49"/>
      <c r="H48" s="49"/>
      <c r="I48" s="49"/>
      <c r="J48" s="49"/>
      <c r="K48" s="39"/>
      <c r="L48" s="39"/>
      <c r="M48" s="39"/>
      <c r="N48" s="39"/>
      <c r="O48" s="39"/>
      <c r="P48" s="39"/>
      <c r="Q48" s="39"/>
      <c r="R48" s="39"/>
      <c r="S48" s="39"/>
      <c r="T48" s="39"/>
      <c r="U48" s="39"/>
      <c r="V48" s="39"/>
    </row>
    <row r="49" spans="1:22" ht="15.75" hidden="1" outlineLevel="1" thickBot="1" x14ac:dyDescent="0.3">
      <c r="A49" s="42"/>
      <c r="B49" s="125" t="s">
        <v>319</v>
      </c>
      <c r="C49" s="126"/>
      <c r="D49" s="182"/>
      <c r="E49" s="142">
        <f>D50-D49</f>
        <v>0</v>
      </c>
      <c r="F49" s="49"/>
      <c r="G49" s="49"/>
      <c r="H49" s="49"/>
      <c r="I49" s="49"/>
      <c r="J49" s="49"/>
      <c r="K49" s="39"/>
      <c r="L49" s="39"/>
      <c r="M49" s="39"/>
      <c r="N49" s="39"/>
      <c r="O49" s="39"/>
      <c r="P49" s="39"/>
      <c r="Q49" s="39"/>
      <c r="R49" s="39"/>
      <c r="S49" s="39"/>
      <c r="T49" s="39"/>
      <c r="U49" s="39"/>
      <c r="V49" s="39"/>
    </row>
    <row r="50" spans="1:22" ht="16.5" hidden="1" outlineLevel="1" thickTop="1" thickBot="1" x14ac:dyDescent="0.3">
      <c r="A50" s="49"/>
      <c r="B50" s="125" t="s">
        <v>318</v>
      </c>
      <c r="C50" s="126"/>
      <c r="D50" s="183">
        <f>'DOLRT-Orange'!J11</f>
        <v>0</v>
      </c>
      <c r="E50" s="49"/>
      <c r="F50" s="49"/>
      <c r="G50" s="49"/>
      <c r="H50" s="49"/>
      <c r="I50" s="49"/>
      <c r="J50" s="49"/>
      <c r="K50" s="39"/>
      <c r="L50" s="39"/>
      <c r="M50" s="39"/>
      <c r="N50" s="39"/>
      <c r="O50" s="39"/>
      <c r="P50" s="39"/>
      <c r="Q50" s="39"/>
      <c r="R50" s="39"/>
      <c r="S50" s="39"/>
      <c r="T50" s="39"/>
      <c r="U50" s="39"/>
      <c r="V50" s="39"/>
    </row>
    <row r="51" spans="1:22" ht="17.25" hidden="1" customHeight="1" outlineLevel="1" thickTop="1" thickBot="1" x14ac:dyDescent="0.3">
      <c r="A51" s="42"/>
      <c r="B51" s="139" t="s">
        <v>270</v>
      </c>
      <c r="C51" s="140"/>
      <c r="D51" s="128">
        <f>IFERROR(D49/D50,0)</f>
        <v>0</v>
      </c>
      <c r="E51" s="49"/>
      <c r="F51" s="49"/>
      <c r="G51" s="49"/>
      <c r="H51" s="49"/>
      <c r="I51" s="49"/>
      <c r="J51" s="49"/>
      <c r="K51" s="39"/>
      <c r="L51" s="39"/>
      <c r="M51" s="39"/>
      <c r="N51" s="39"/>
      <c r="O51" s="39"/>
      <c r="P51" s="39"/>
      <c r="Q51" s="39"/>
      <c r="R51" s="39"/>
      <c r="S51" s="39"/>
      <c r="T51" s="39"/>
      <c r="U51" s="39"/>
      <c r="V51" s="39"/>
    </row>
    <row r="52" spans="1:22" ht="15.75" hidden="1" outlineLevel="1" thickTop="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hidden="1" outlineLevel="1"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hidden="1"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collapsed="1" x14ac:dyDescent="0.25">
      <c r="A55" s="42"/>
      <c r="B55" s="49"/>
      <c r="C55" s="49"/>
      <c r="D55" s="49"/>
      <c r="E55" s="49"/>
      <c r="F55" s="49"/>
      <c r="G55" s="49"/>
      <c r="H55" s="49"/>
      <c r="I55" s="49"/>
      <c r="J55" s="49"/>
      <c r="K55" s="39"/>
      <c r="L55" s="39"/>
      <c r="M55" s="39"/>
      <c r="N55" s="39"/>
      <c r="O55" s="39"/>
      <c r="P55" s="39"/>
      <c r="Q55" s="39"/>
      <c r="R55" s="39"/>
      <c r="S55" s="39"/>
      <c r="T55" s="39"/>
      <c r="U55" s="39"/>
      <c r="V55" s="39"/>
    </row>
    <row r="56" spans="1:22" outlineLevel="1" x14ac:dyDescent="0.25">
      <c r="A56" s="49"/>
      <c r="B56" s="49"/>
      <c r="C56" s="49"/>
      <c r="D56" s="49"/>
      <c r="E56" s="49"/>
      <c r="F56" s="49"/>
      <c r="G56" s="49"/>
      <c r="H56" s="49"/>
      <c r="I56" s="49"/>
      <c r="J56" s="49"/>
      <c r="K56" s="39"/>
      <c r="L56" s="39"/>
      <c r="M56" s="39"/>
      <c r="N56" s="39"/>
      <c r="O56" s="39"/>
      <c r="P56" s="39"/>
      <c r="Q56" s="39"/>
      <c r="R56" s="39"/>
      <c r="S56" s="39"/>
      <c r="T56" s="39"/>
      <c r="U56" s="39"/>
      <c r="V56" s="39"/>
    </row>
    <row r="57" spans="1:22" outlineLevel="1" x14ac:dyDescent="0.25">
      <c r="A57" s="42"/>
      <c r="B57" s="49"/>
      <c r="C57" s="49"/>
      <c r="D57" s="49"/>
      <c r="E57" s="49"/>
      <c r="F57" s="49"/>
      <c r="G57" s="49"/>
      <c r="H57" s="49"/>
      <c r="I57" s="49"/>
      <c r="J57" s="49"/>
      <c r="K57" s="39"/>
      <c r="L57" s="39"/>
      <c r="M57" s="39"/>
      <c r="N57" s="39"/>
      <c r="O57" s="39"/>
      <c r="P57" s="39"/>
      <c r="Q57" s="39"/>
      <c r="R57" s="39"/>
      <c r="S57" s="39"/>
      <c r="T57" s="39"/>
      <c r="U57" s="39"/>
      <c r="V57" s="39"/>
    </row>
    <row r="58" spans="1:22" outlineLevel="1" x14ac:dyDescent="0.25">
      <c r="A58" s="49"/>
      <c r="B58" s="131" t="str">
        <f>$I$2&amp;"-"&amp;$I$3</f>
        <v>FY 2019-Quarter 1</v>
      </c>
      <c r="C58" s="132"/>
      <c r="D58" s="127" t="s">
        <v>209</v>
      </c>
      <c r="E58" s="142"/>
      <c r="F58" s="49"/>
      <c r="G58" s="49"/>
      <c r="H58" s="49"/>
      <c r="I58" s="49"/>
      <c r="J58" s="49"/>
      <c r="K58" s="39"/>
      <c r="L58" s="39"/>
      <c r="M58" s="39"/>
      <c r="N58" s="39"/>
      <c r="O58" s="39"/>
      <c r="P58" s="39"/>
      <c r="Q58" s="39"/>
      <c r="R58" s="39"/>
      <c r="S58" s="39"/>
      <c r="T58" s="39"/>
      <c r="U58" s="39"/>
      <c r="V58" s="39"/>
    </row>
    <row r="59" spans="1:22" ht="16.5" customHeight="1" outlineLevel="1" thickBot="1" x14ac:dyDescent="0.3">
      <c r="A59" s="42"/>
      <c r="B59" s="471" t="s">
        <v>316</v>
      </c>
      <c r="C59" s="472"/>
      <c r="D59" s="182"/>
      <c r="E59" s="142">
        <f>D60-D59</f>
        <v>64000602.800263502</v>
      </c>
      <c r="F59" s="49"/>
      <c r="G59" s="49"/>
      <c r="H59" s="49"/>
      <c r="I59" s="49"/>
      <c r="J59" s="49"/>
      <c r="K59" s="39"/>
      <c r="L59" s="39"/>
      <c r="M59" s="39"/>
      <c r="N59" s="39"/>
      <c r="O59" s="39"/>
      <c r="P59" s="39"/>
      <c r="Q59" s="39"/>
      <c r="R59" s="39"/>
      <c r="S59" s="39"/>
      <c r="T59" s="39"/>
      <c r="U59" s="39"/>
      <c r="V59" s="39"/>
    </row>
    <row r="60" spans="1:22" ht="17.25" customHeight="1" outlineLevel="1" thickTop="1" thickBot="1" x14ac:dyDescent="0.3">
      <c r="A60" s="49"/>
      <c r="B60" s="467" t="s">
        <v>317</v>
      </c>
      <c r="C60" s="468"/>
      <c r="D60" s="183">
        <f>'DOLRT-Orange'!J14</f>
        <v>64000602.800263502</v>
      </c>
      <c r="E60" s="49"/>
      <c r="F60" s="49"/>
      <c r="G60" s="49"/>
      <c r="H60" s="49"/>
      <c r="I60" s="49"/>
      <c r="J60" s="49"/>
      <c r="K60" s="39"/>
      <c r="L60" s="39"/>
      <c r="M60" s="39"/>
      <c r="N60" s="39"/>
      <c r="O60" s="39"/>
      <c r="P60" s="39"/>
      <c r="Q60" s="39"/>
      <c r="R60" s="39"/>
      <c r="S60" s="39"/>
      <c r="T60" s="39"/>
      <c r="U60" s="39"/>
      <c r="V60" s="39"/>
    </row>
    <row r="61" spans="1:22" ht="17.25" customHeight="1" outlineLevel="1" thickTop="1" thickBot="1" x14ac:dyDescent="0.3">
      <c r="A61" s="42"/>
      <c r="B61" s="467" t="s">
        <v>270</v>
      </c>
      <c r="C61" s="468"/>
      <c r="D61" s="128">
        <f>IFERROR(D59/D60,0)</f>
        <v>0</v>
      </c>
      <c r="E61" s="49"/>
      <c r="F61" s="49"/>
      <c r="G61" s="49"/>
      <c r="H61" s="49"/>
      <c r="I61" s="49"/>
      <c r="J61" s="49"/>
      <c r="K61" s="39"/>
      <c r="L61" s="39"/>
      <c r="M61" s="39"/>
      <c r="N61" s="39"/>
      <c r="O61" s="39"/>
      <c r="P61" s="39"/>
      <c r="Q61" s="39"/>
      <c r="R61" s="39"/>
      <c r="S61" s="39"/>
      <c r="T61" s="39"/>
      <c r="U61" s="39"/>
      <c r="V61" s="39"/>
    </row>
    <row r="62" spans="1:22" ht="15.75" outlineLevel="1" thickTop="1"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row r="64" spans="1:22" x14ac:dyDescent="0.25">
      <c r="A64" s="49"/>
      <c r="B64" s="49"/>
      <c r="C64" s="49"/>
      <c r="D64" s="49"/>
      <c r="E64" s="49"/>
      <c r="F64" s="49"/>
      <c r="G64" s="49"/>
      <c r="H64" s="49"/>
      <c r="I64" s="49"/>
      <c r="J64" s="49"/>
      <c r="K64" s="39"/>
      <c r="L64" s="39"/>
      <c r="M64" s="39"/>
      <c r="N64" s="39"/>
      <c r="O64" s="39"/>
      <c r="P64" s="39"/>
      <c r="Q64" s="39"/>
      <c r="R64" s="39"/>
      <c r="S64" s="39"/>
      <c r="T64" s="39"/>
      <c r="U64" s="39"/>
      <c r="V64" s="39"/>
    </row>
    <row r="65" spans="1:22" x14ac:dyDescent="0.25">
      <c r="A65" s="42"/>
      <c r="B65" s="49"/>
      <c r="C65" s="49"/>
      <c r="D65" s="49"/>
      <c r="E65" s="49"/>
      <c r="F65" s="49"/>
      <c r="G65" s="49"/>
      <c r="H65" s="49"/>
      <c r="I65" s="49"/>
      <c r="J65" s="49"/>
      <c r="K65" s="39"/>
      <c r="L65" s="39"/>
      <c r="M65" s="39"/>
      <c r="N65" s="39"/>
      <c r="O65" s="39"/>
      <c r="P65" s="39"/>
      <c r="Q65" s="39"/>
      <c r="R65" s="39"/>
      <c r="S65" s="39"/>
      <c r="T65" s="39"/>
      <c r="U65" s="39"/>
      <c r="V65" s="39"/>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19B786C6-CCF0-408F-9082-DCABE4F5BAEB}" scale="80" showPageBreaks="1" printArea="1" hiddenRows="1" hiddenColumns="1" state="hidden" view="pageBreakPreview" topLeftCell="A28">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0D493724-B406-4958-A3C0-B7F1D84A2B28}" scale="80" showPageBreaks="1" printArea="1" hiddenRows="1" hiddenColumns="1" view="pageBreakPreview" topLeftCell="A28">
      <selection activeCell="I3" sqref="I3:J3"/>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Rows="1" hiddenColumns="1" view="pageBreakPreview" topLeftCell="A28">
      <selection activeCell="I3" sqref="I3:J3"/>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4" zoomScale="90" zoomScaleNormal="67" zoomScaleSheetLayoutView="90" workbookViewId="0">
      <selection activeCell="I3" sqref="I3:J3"/>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2"/>
      <c r="B1" s="481" t="s">
        <v>188</v>
      </c>
      <c r="C1" s="482"/>
      <c r="D1" s="483" t="s">
        <v>159</v>
      </c>
      <c r="E1" s="484"/>
      <c r="F1" s="484"/>
      <c r="G1" s="484"/>
      <c r="H1" s="485"/>
      <c r="I1" s="74" t="s">
        <v>113</v>
      </c>
      <c r="J1" s="75">
        <v>43282</v>
      </c>
      <c r="K1" s="39"/>
      <c r="L1" s="39"/>
      <c r="M1" s="39"/>
      <c r="N1" s="39"/>
      <c r="O1" s="39"/>
      <c r="P1" s="39"/>
      <c r="Q1" s="39"/>
      <c r="R1" s="39"/>
      <c r="S1" s="39"/>
      <c r="T1" s="39"/>
      <c r="U1" s="39"/>
      <c r="V1" s="39"/>
    </row>
    <row r="2" spans="1:29" ht="18.75" customHeight="1" thickTop="1" thickBot="1" x14ac:dyDescent="0.35">
      <c r="A2" s="42"/>
      <c r="B2" s="486" t="str">
        <f>'DOLRT-Orange'!B2:C2</f>
        <v>18GOT_CD1</v>
      </c>
      <c r="C2" s="487"/>
      <c r="D2" s="479" t="s">
        <v>115</v>
      </c>
      <c r="E2" s="488"/>
      <c r="F2" s="488"/>
      <c r="G2" s="488"/>
      <c r="H2" s="488"/>
      <c r="I2" s="535" t="str">
        <f>'DOLRT-Orange'!I2:J2</f>
        <v>FY 2019</v>
      </c>
      <c r="J2" s="536"/>
      <c r="K2" s="39"/>
      <c r="L2" s="39"/>
      <c r="M2" s="39"/>
      <c r="N2" s="39"/>
      <c r="O2" s="39"/>
      <c r="P2" s="39"/>
      <c r="Q2" s="39"/>
      <c r="R2" s="39"/>
      <c r="S2" s="39"/>
      <c r="T2" s="39"/>
      <c r="U2" s="39"/>
      <c r="V2" s="39"/>
      <c r="AC2" s="148" t="s">
        <v>101</v>
      </c>
    </row>
    <row r="3" spans="1:29" ht="17.25" customHeight="1" x14ac:dyDescent="0.3">
      <c r="A3" s="42"/>
      <c r="B3" s="491" t="s">
        <v>225</v>
      </c>
      <c r="C3" s="492"/>
      <c r="D3" s="479" t="s">
        <v>337</v>
      </c>
      <c r="E3" s="479"/>
      <c r="F3" s="479"/>
      <c r="G3" s="479"/>
      <c r="H3" s="479"/>
      <c r="I3" s="40">
        <v>43281</v>
      </c>
      <c r="J3" s="48"/>
      <c r="K3" s="39"/>
      <c r="L3" s="39"/>
      <c r="M3" s="39"/>
      <c r="N3" s="39"/>
      <c r="O3" s="39"/>
      <c r="P3" s="39"/>
      <c r="Q3" s="39"/>
      <c r="R3" s="39"/>
      <c r="S3" s="39"/>
      <c r="T3" s="39"/>
      <c r="U3" s="39"/>
      <c r="V3" s="39"/>
      <c r="AC3" s="148" t="s">
        <v>271</v>
      </c>
    </row>
    <row r="4" spans="1:29" ht="17.25" x14ac:dyDescent="0.3">
      <c r="A4" s="42"/>
      <c r="B4" s="493"/>
      <c r="C4" s="494"/>
      <c r="D4" s="480"/>
      <c r="E4" s="479"/>
      <c r="F4" s="479"/>
      <c r="G4" s="479"/>
      <c r="H4" s="479"/>
      <c r="I4" s="48"/>
      <c r="J4" s="48"/>
      <c r="K4" s="39"/>
      <c r="L4" s="39"/>
      <c r="M4" s="39"/>
      <c r="N4" s="39"/>
      <c r="O4" s="39"/>
      <c r="P4" s="39"/>
      <c r="Q4" s="39"/>
      <c r="R4" s="39"/>
      <c r="S4" s="39"/>
      <c r="T4" s="39"/>
      <c r="U4" s="39"/>
      <c r="V4" s="39"/>
      <c r="AC4" s="148" t="s">
        <v>272</v>
      </c>
    </row>
    <row r="5" spans="1:29" ht="22.7" customHeight="1" x14ac:dyDescent="0.25">
      <c r="A5" s="42"/>
      <c r="B5" s="47"/>
      <c r="C5" s="49"/>
      <c r="D5" s="49"/>
      <c r="E5" s="49"/>
      <c r="F5" s="49"/>
      <c r="G5" s="49"/>
      <c r="H5" s="49"/>
      <c r="I5" s="49"/>
      <c r="J5" s="49"/>
      <c r="K5" s="39"/>
      <c r="L5" s="39"/>
      <c r="M5" s="39"/>
      <c r="N5" s="39"/>
      <c r="O5" s="39"/>
      <c r="P5" s="39"/>
      <c r="Q5" s="39"/>
      <c r="R5" s="39"/>
      <c r="S5" s="39"/>
      <c r="T5" s="39"/>
      <c r="U5" s="39"/>
      <c r="V5" s="39"/>
      <c r="AC5" s="148" t="s">
        <v>273</v>
      </c>
    </row>
    <row r="6" spans="1:29" ht="20.25" customHeight="1" x14ac:dyDescent="0.25">
      <c r="A6" s="138"/>
      <c r="B6" s="137" t="s">
        <v>224</v>
      </c>
      <c r="C6" s="136"/>
      <c r="D6" s="136"/>
      <c r="E6" s="136"/>
      <c r="F6" s="136"/>
      <c r="G6" s="136"/>
      <c r="H6" s="136"/>
      <c r="I6" s="136"/>
      <c r="J6" s="136"/>
      <c r="K6" s="124"/>
      <c r="L6" s="39"/>
      <c r="M6" s="39"/>
      <c r="N6" s="39"/>
      <c r="O6" s="39"/>
      <c r="P6" s="39"/>
      <c r="Q6" s="39"/>
      <c r="R6" s="39"/>
      <c r="S6" s="39"/>
      <c r="T6" s="39"/>
      <c r="U6" s="39"/>
      <c r="V6" s="39"/>
      <c r="X6" s="135"/>
      <c r="Y6" s="135"/>
      <c r="AC6" s="148" t="s">
        <v>274</v>
      </c>
    </row>
    <row r="7" spans="1:29" ht="30.6" customHeight="1" x14ac:dyDescent="0.4">
      <c r="A7" s="65"/>
      <c r="B7" s="67" t="s">
        <v>193</v>
      </c>
      <c r="C7" s="66"/>
      <c r="D7" s="66"/>
      <c r="E7" s="66"/>
      <c r="F7" s="66"/>
      <c r="G7" s="66"/>
      <c r="H7" s="66"/>
      <c r="I7" s="66"/>
      <c r="J7" s="66"/>
      <c r="K7" s="65"/>
      <c r="L7" s="65"/>
      <c r="M7" s="65"/>
      <c r="N7" s="65"/>
      <c r="O7" s="65"/>
      <c r="P7" s="65"/>
      <c r="Q7" s="65"/>
      <c r="R7" s="65"/>
      <c r="S7" s="65"/>
      <c r="T7" s="65"/>
      <c r="U7" s="65"/>
      <c r="V7" s="65"/>
    </row>
    <row r="8" spans="1:29" x14ac:dyDescent="0.25">
      <c r="A8" s="49"/>
      <c r="B8" s="49"/>
      <c r="C8" s="49"/>
      <c r="D8" s="49"/>
      <c r="E8" s="49"/>
      <c r="F8" s="49"/>
      <c r="G8" s="49"/>
      <c r="H8" s="49"/>
      <c r="I8" s="49"/>
      <c r="J8" s="49"/>
      <c r="K8" s="39"/>
      <c r="L8" s="39"/>
      <c r="M8" s="39"/>
      <c r="N8" s="39"/>
      <c r="O8" s="39"/>
      <c r="P8" s="39"/>
      <c r="Q8" s="39"/>
      <c r="R8" s="39"/>
      <c r="S8" s="39"/>
      <c r="T8" s="39"/>
      <c r="U8" s="39"/>
      <c r="V8" s="39"/>
    </row>
    <row r="9" spans="1:29" x14ac:dyDescent="0.25">
      <c r="A9" s="42"/>
      <c r="B9" s="477" t="s">
        <v>34</v>
      </c>
      <c r="C9" s="478"/>
      <c r="D9" s="169" t="s">
        <v>35</v>
      </c>
      <c r="E9" s="149" t="s">
        <v>295</v>
      </c>
      <c r="F9" s="131" t="s">
        <v>36</v>
      </c>
      <c r="G9" s="132"/>
      <c r="H9" s="149"/>
      <c r="I9" s="477" t="s">
        <v>110</v>
      </c>
      <c r="J9" s="478"/>
      <c r="K9" s="39"/>
      <c r="L9" s="39"/>
      <c r="M9" s="39"/>
      <c r="N9" s="39"/>
      <c r="O9" s="39"/>
      <c r="P9" s="39"/>
      <c r="Q9" s="39"/>
      <c r="R9" s="39"/>
      <c r="S9" s="39"/>
      <c r="T9" s="39"/>
      <c r="U9" s="39"/>
      <c r="V9" s="39"/>
    </row>
    <row r="10" spans="1:29" ht="18" customHeight="1" x14ac:dyDescent="0.25">
      <c r="A10" s="42"/>
      <c r="B10" s="510" t="str">
        <f>Project_Name</f>
        <v>Durham-Orange Light Rail Transit Project</v>
      </c>
      <c r="C10" s="511"/>
      <c r="D10" s="537" t="str">
        <f>Requesting_Agency</f>
        <v>GoTriangle</v>
      </c>
      <c r="E10" s="539"/>
      <c r="F10" s="532" t="str">
        <f>'DOLRT-Orange'!F11:H11</f>
        <v>Danny Rogers</v>
      </c>
      <c r="G10" s="533"/>
      <c r="H10" s="534"/>
      <c r="I10" s="116" t="s">
        <v>276</v>
      </c>
      <c r="J10" s="117">
        <f>'DOLRT-Orange'!J11</f>
        <v>0</v>
      </c>
      <c r="K10" s="39"/>
      <c r="L10" s="39"/>
      <c r="M10" s="39"/>
      <c r="N10" s="39"/>
      <c r="O10" s="39"/>
      <c r="P10" s="39"/>
      <c r="Q10" s="39"/>
      <c r="R10" s="39"/>
      <c r="S10" s="39"/>
      <c r="T10" s="39"/>
      <c r="U10" s="39"/>
      <c r="V10" s="39"/>
    </row>
    <row r="11" spans="1:29" ht="18" customHeight="1" x14ac:dyDescent="0.25">
      <c r="A11" s="42"/>
      <c r="B11" s="512"/>
      <c r="C11" s="513"/>
      <c r="D11" s="538"/>
      <c r="E11" s="540"/>
      <c r="F11" s="532" t="str">
        <f>'DOLRT-Orange'!F12:H12</f>
        <v>drogers@gotriangle.org</v>
      </c>
      <c r="G11" s="533"/>
      <c r="H11" s="534"/>
      <c r="I11" s="116" t="s">
        <v>277</v>
      </c>
      <c r="J11" s="117">
        <f>'DOLRT-Orange'!J12</f>
        <v>0</v>
      </c>
      <c r="K11" s="39"/>
      <c r="L11" s="39"/>
      <c r="M11" s="39"/>
      <c r="N11" s="39"/>
      <c r="O11" s="39"/>
      <c r="P11" s="39"/>
      <c r="Q11" s="39"/>
      <c r="R11" s="39"/>
      <c r="S11" s="39"/>
      <c r="T11" s="39"/>
      <c r="U11" s="39"/>
      <c r="V11" s="39"/>
    </row>
    <row r="12" spans="1:29" x14ac:dyDescent="0.25">
      <c r="A12" s="42"/>
      <c r="B12" s="477" t="s">
        <v>39</v>
      </c>
      <c r="C12" s="478"/>
      <c r="D12" s="477" t="s">
        <v>40</v>
      </c>
      <c r="E12" s="478"/>
      <c r="F12" s="131" t="s">
        <v>96</v>
      </c>
      <c r="G12" s="132"/>
      <c r="H12" s="149"/>
      <c r="I12" s="477" t="s">
        <v>111</v>
      </c>
      <c r="J12" s="478"/>
      <c r="K12" s="39"/>
      <c r="L12" s="39"/>
      <c r="M12" s="39"/>
      <c r="N12" s="39"/>
      <c r="O12" s="39"/>
      <c r="P12" s="39"/>
      <c r="Q12" s="39"/>
      <c r="R12" s="39"/>
      <c r="S12" s="39"/>
      <c r="T12" s="39"/>
      <c r="U12" s="39"/>
      <c r="V12" s="39"/>
    </row>
    <row r="13" spans="1:29" ht="15.75" customHeight="1" x14ac:dyDescent="0.25">
      <c r="A13" s="42"/>
      <c r="B13" s="495">
        <f>Start_Date</f>
        <v>42917</v>
      </c>
      <c r="C13" s="496"/>
      <c r="D13" s="495">
        <f>End_Date</f>
        <v>47118</v>
      </c>
      <c r="E13" s="496"/>
      <c r="F13" s="499">
        <f>Added_notes_as_appropriate</f>
        <v>64000602.800263502</v>
      </c>
      <c r="G13" s="500"/>
      <c r="H13" s="501"/>
      <c r="I13" s="116" t="s">
        <v>276</v>
      </c>
      <c r="J13" s="117">
        <f>'DOLRT-Orange'!J14</f>
        <v>64000602.800263502</v>
      </c>
      <c r="K13" s="39"/>
      <c r="L13" s="39"/>
      <c r="M13" s="39"/>
      <c r="N13" s="39"/>
      <c r="O13" s="39"/>
      <c r="P13" s="39"/>
      <c r="Q13" s="39"/>
      <c r="R13" s="39"/>
      <c r="S13" s="39"/>
      <c r="T13" s="39"/>
      <c r="U13" s="39"/>
      <c r="V13" s="39"/>
      <c r="W13" s="37" t="b">
        <v>0</v>
      </c>
    </row>
    <row r="14" spans="1:29" ht="15.75" customHeight="1" x14ac:dyDescent="0.25">
      <c r="A14" s="42"/>
      <c r="B14" s="497"/>
      <c r="C14" s="498"/>
      <c r="D14" s="497"/>
      <c r="E14" s="498"/>
      <c r="F14" s="502"/>
      <c r="G14" s="503"/>
      <c r="H14" s="504"/>
      <c r="I14" s="116" t="s">
        <v>277</v>
      </c>
      <c r="J14" s="117">
        <f>'DOLRT-Orange'!J15</f>
        <v>556687577.4863987</v>
      </c>
      <c r="K14" s="39"/>
      <c r="L14" s="39"/>
      <c r="M14" s="39"/>
      <c r="N14" s="39"/>
      <c r="O14" s="39"/>
      <c r="P14" s="39"/>
      <c r="Q14" s="39"/>
      <c r="R14" s="39"/>
      <c r="S14" s="39"/>
      <c r="T14" s="39"/>
      <c r="U14" s="39"/>
      <c r="V14" s="39"/>
      <c r="W14" s="37" t="b">
        <v>0</v>
      </c>
    </row>
    <row r="15" spans="1:29" ht="28.7" customHeight="1" x14ac:dyDescent="0.25">
      <c r="A15" s="42"/>
      <c r="B15" s="505" t="s">
        <v>90</v>
      </c>
      <c r="C15" s="506"/>
      <c r="D15" s="507"/>
      <c r="E15" s="508"/>
      <c r="F15" s="508"/>
      <c r="G15" s="508"/>
      <c r="H15" s="508"/>
      <c r="I15" s="508"/>
      <c r="J15" s="509"/>
      <c r="K15" s="39"/>
      <c r="L15" s="39"/>
      <c r="M15" s="39"/>
      <c r="N15" s="39"/>
      <c r="O15" s="39"/>
      <c r="P15" s="39"/>
      <c r="Q15" s="39"/>
      <c r="R15" s="39"/>
      <c r="S15" s="39"/>
      <c r="T15" s="39"/>
      <c r="U15" s="39"/>
      <c r="V15" s="39"/>
      <c r="W15" s="37" t="b">
        <v>0</v>
      </c>
    </row>
    <row r="16" spans="1:29" ht="102.75" customHeight="1" x14ac:dyDescent="0.25">
      <c r="A16" s="42"/>
      <c r="B16" s="519" t="str">
        <f>'DOLRT-Orange'!B17:J17</f>
        <v>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v>
      </c>
      <c r="C16" s="520"/>
      <c r="D16" s="520"/>
      <c r="E16" s="520"/>
      <c r="F16" s="520"/>
      <c r="G16" s="520"/>
      <c r="H16" s="521"/>
      <c r="I16" s="521"/>
      <c r="J16" s="522"/>
      <c r="K16" s="39"/>
      <c r="L16" s="39"/>
      <c r="M16" s="39"/>
      <c r="N16" s="39"/>
      <c r="O16" s="39"/>
      <c r="P16" s="39"/>
      <c r="Q16" s="39"/>
      <c r="R16" s="39"/>
      <c r="S16" s="39"/>
      <c r="T16" s="39"/>
      <c r="U16" s="39"/>
      <c r="V16" s="39"/>
      <c r="X16" s="135"/>
      <c r="Y16" s="135" t="b">
        <v>1</v>
      </c>
    </row>
    <row r="17" spans="1:28" ht="20.25" customHeight="1" x14ac:dyDescent="0.25">
      <c r="A17" s="42"/>
      <c r="B17" s="524" t="s">
        <v>223</v>
      </c>
      <c r="C17" s="524"/>
      <c r="D17" s="524"/>
      <c r="E17" s="123" t="str">
        <f>IF('DOLRT-Orange'!X35,"YES",IF('DOLRT-Orange'!X36,"NO",))</f>
        <v>YES</v>
      </c>
      <c r="F17" s="528"/>
      <c r="G17" s="529"/>
      <c r="H17" s="525"/>
      <c r="I17" s="526"/>
      <c r="J17" s="527"/>
      <c r="K17" s="39"/>
      <c r="L17" s="39"/>
      <c r="M17" s="39"/>
      <c r="N17" s="39"/>
      <c r="O17" s="39"/>
      <c r="P17" s="39"/>
      <c r="Q17" s="39"/>
      <c r="R17" s="39"/>
      <c r="S17" s="39"/>
      <c r="T17" s="39"/>
      <c r="U17" s="39"/>
      <c r="V17" s="39"/>
      <c r="X17" s="135" t="str">
        <f>'DOLRT-Orange'!W19</f>
        <v>Operating</v>
      </c>
      <c r="Y17" s="135" t="b">
        <f>'DOLRT-Orange'!X19</f>
        <v>0</v>
      </c>
    </row>
    <row r="18" spans="1:28" x14ac:dyDescent="0.25">
      <c r="A18" s="42"/>
      <c r="B18" s="68"/>
      <c r="C18" s="68"/>
      <c r="D18" s="68"/>
      <c r="E18" s="68"/>
      <c r="F18" s="68"/>
      <c r="G18" s="68"/>
      <c r="H18" s="68"/>
      <c r="I18" s="68"/>
      <c r="J18" s="68"/>
      <c r="K18" s="39"/>
      <c r="L18" s="39"/>
      <c r="M18" s="39"/>
      <c r="N18" s="39"/>
      <c r="O18" s="39"/>
      <c r="P18" s="39"/>
      <c r="Q18" s="39"/>
      <c r="R18" s="39"/>
      <c r="S18" s="39"/>
      <c r="T18" s="39"/>
      <c r="U18" s="39"/>
      <c r="V18" s="39"/>
      <c r="X18" s="135" t="str">
        <f>'DOLRT-Orange'!W25</f>
        <v>Capital Development</v>
      </c>
      <c r="Y18" s="135" t="b">
        <f>'DOLRT-Orange'!X25</f>
        <v>1</v>
      </c>
    </row>
    <row r="19" spans="1:28" s="38" customFormat="1" ht="17.25" customHeight="1" x14ac:dyDescent="0.25">
      <c r="A19" s="61"/>
      <c r="B19" s="118" t="s">
        <v>266</v>
      </c>
      <c r="C19" s="63"/>
      <c r="D19" s="63"/>
      <c r="E19" s="63"/>
      <c r="F19" s="63"/>
      <c r="G19" s="63"/>
      <c r="H19" s="63"/>
      <c r="I19" s="63"/>
      <c r="J19" s="63"/>
      <c r="K19" s="44"/>
      <c r="L19" s="44"/>
      <c r="M19" s="44"/>
      <c r="N19" s="44"/>
      <c r="O19" s="44"/>
      <c r="P19" s="44"/>
      <c r="Q19" s="44"/>
      <c r="R19" s="44"/>
      <c r="S19" s="44"/>
      <c r="T19" s="44"/>
      <c r="U19" s="44"/>
      <c r="V19" s="44"/>
      <c r="X19" s="135" t="str">
        <f>'DOLRT-Orange'!W26</f>
        <v>Capital Vehicle Acquisition</v>
      </c>
      <c r="Y19" s="135" t="b">
        <f>'DOLRT-Orange'!X26</f>
        <v>0</v>
      </c>
      <c r="AB19" s="37"/>
    </row>
    <row r="20" spans="1:28" ht="16.7" customHeight="1" x14ac:dyDescent="0.25">
      <c r="A20" s="59"/>
      <c r="B20" s="49" t="s">
        <v>136</v>
      </c>
      <c r="C20" s="49"/>
      <c r="D20" s="49" t="s">
        <v>137</v>
      </c>
      <c r="E20" s="49"/>
      <c r="F20" s="49"/>
      <c r="G20" s="49" t="s">
        <v>138</v>
      </c>
      <c r="I20" s="49"/>
      <c r="J20" s="49"/>
      <c r="K20" s="39"/>
      <c r="L20" s="39"/>
      <c r="M20" s="39"/>
      <c r="N20" s="39"/>
      <c r="O20" s="39"/>
      <c r="P20" s="39"/>
      <c r="Q20" s="39"/>
      <c r="R20" s="39"/>
      <c r="S20" s="39"/>
      <c r="T20" s="39"/>
      <c r="U20" s="39"/>
      <c r="V20" s="39"/>
      <c r="X20" s="135" t="str">
        <f>'DOLRT-Orange'!W21</f>
        <v>Both</v>
      </c>
      <c r="Y20" s="135" t="b">
        <f>'DOLRT-Orange'!X21</f>
        <v>0</v>
      </c>
    </row>
    <row r="21" spans="1:28" ht="47.25" customHeight="1" x14ac:dyDescent="0.25">
      <c r="A21" s="59"/>
      <c r="B21" s="523" t="str">
        <f>'DOLRT-Orange'!B22:C22</f>
        <v>Links UNC Hospital in Chapel Hill to NC Central University in Durham</v>
      </c>
      <c r="C21" s="523"/>
      <c r="D21" s="523" t="str">
        <f>'DOLRT-Orange'!D22:F22</f>
        <v>50,000 students and three of the top ten employers in North Carolina</v>
      </c>
      <c r="E21" s="523"/>
      <c r="F21" s="523"/>
      <c r="G21" s="523" t="str">
        <f>'DOLRT-Orange'!G22:J22</f>
        <v>Over 26,000 daily boardings are expected in the year 2040, and significant economic development benefits are expected in station areas as jobs and housing cluster near stations.</v>
      </c>
      <c r="H21" s="523"/>
      <c r="I21" s="523"/>
      <c r="J21" s="523"/>
      <c r="K21" s="39"/>
      <c r="L21" s="39"/>
      <c r="M21" s="39"/>
      <c r="N21" s="39"/>
      <c r="O21" s="39"/>
      <c r="P21" s="39"/>
      <c r="Q21" s="39"/>
      <c r="R21" s="39"/>
      <c r="S21" s="39"/>
      <c r="T21" s="39"/>
      <c r="U21" s="39"/>
      <c r="V21" s="39"/>
      <c r="X21" s="135" t="str">
        <f>'DOLRT-Orange'!W22</f>
        <v>Operating - Administration</v>
      </c>
      <c r="Y21" s="135" t="b">
        <f>'DOLRT-Orange'!X22</f>
        <v>0</v>
      </c>
    </row>
    <row r="22" spans="1:28" ht="15" customHeight="1" x14ac:dyDescent="0.25">
      <c r="A22" s="59"/>
      <c r="B22" s="64"/>
      <c r="C22" s="64"/>
      <c r="D22" s="64"/>
      <c r="E22" s="64"/>
      <c r="F22" s="64"/>
      <c r="G22" s="64"/>
      <c r="H22" s="64"/>
      <c r="I22" s="64"/>
      <c r="J22" s="64"/>
      <c r="K22" s="39"/>
      <c r="L22" s="39"/>
      <c r="M22" s="39"/>
      <c r="N22" s="39"/>
      <c r="O22" s="39"/>
      <c r="P22" s="39"/>
      <c r="Q22" s="39"/>
      <c r="R22" s="39"/>
      <c r="S22" s="39"/>
      <c r="T22" s="39"/>
      <c r="U22" s="39"/>
      <c r="V22" s="39"/>
      <c r="X22" s="135"/>
      <c r="Y22" s="135"/>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5"/>
      <c r="Y23" s="135"/>
    </row>
    <row r="24" spans="1:28" ht="26.25" x14ac:dyDescent="0.4">
      <c r="A24" s="65"/>
      <c r="B24" s="67" t="s">
        <v>326</v>
      </c>
      <c r="C24" s="66"/>
      <c r="D24" s="66"/>
      <c r="E24" s="66"/>
      <c r="F24" s="66"/>
      <c r="G24" s="66"/>
      <c r="H24" s="66"/>
      <c r="I24" s="66"/>
      <c r="J24" s="66"/>
      <c r="K24" s="65"/>
      <c r="L24" s="65"/>
      <c r="M24" s="65"/>
      <c r="N24" s="65"/>
      <c r="O24" s="65"/>
      <c r="P24" s="65"/>
      <c r="Q24" s="65"/>
      <c r="R24" s="65"/>
      <c r="S24" s="65"/>
      <c r="T24" s="65"/>
      <c r="U24" s="65"/>
      <c r="V24" s="65"/>
      <c r="X24" s="135"/>
      <c r="Y24" s="135"/>
    </row>
    <row r="25" spans="1:28" ht="5.25" customHeight="1" x14ac:dyDescent="0.4">
      <c r="A25" s="45"/>
      <c r="B25" s="54"/>
      <c r="C25" s="54"/>
      <c r="D25" s="54"/>
      <c r="E25" s="54"/>
      <c r="F25" s="54"/>
      <c r="G25" s="54"/>
      <c r="H25" s="54"/>
      <c r="I25" s="54"/>
      <c r="J25" s="54"/>
      <c r="K25" s="45"/>
      <c r="L25" s="45"/>
      <c r="M25" s="45"/>
      <c r="N25" s="45"/>
      <c r="O25" s="45"/>
      <c r="P25" s="45"/>
      <c r="Q25" s="45"/>
      <c r="R25" s="45"/>
      <c r="S25" s="45"/>
      <c r="T25" s="45"/>
      <c r="U25" s="45"/>
      <c r="V25" s="45"/>
    </row>
    <row r="26" spans="1:28" ht="15.75" x14ac:dyDescent="0.25">
      <c r="A26" s="59"/>
      <c r="B26" s="50"/>
      <c r="C26" s="49"/>
      <c r="D26" s="49"/>
      <c r="E26" s="49"/>
      <c r="F26" s="49"/>
      <c r="G26" s="49"/>
      <c r="H26" s="49"/>
      <c r="I26" s="49"/>
      <c r="J26" s="49"/>
      <c r="K26" s="39"/>
      <c r="L26" s="39"/>
      <c r="M26" s="39"/>
      <c r="N26" s="39"/>
      <c r="O26" s="39"/>
      <c r="P26" s="39"/>
      <c r="Q26" s="39"/>
      <c r="R26" s="39"/>
      <c r="S26" s="39"/>
      <c r="T26" s="39"/>
      <c r="U26" s="39"/>
      <c r="V26" s="39"/>
    </row>
    <row r="27" spans="1:28" x14ac:dyDescent="0.25">
      <c r="A27" s="62"/>
      <c r="B27" s="518" t="s">
        <v>194</v>
      </c>
      <c r="C27" s="518"/>
      <c r="D27" s="518"/>
      <c r="E27" s="518"/>
      <c r="F27" s="518"/>
      <c r="G27" s="518"/>
      <c r="H27" s="518"/>
      <c r="I27" s="518"/>
      <c r="J27" s="518"/>
      <c r="K27" s="39"/>
      <c r="L27" s="39"/>
      <c r="M27" s="39"/>
      <c r="N27" s="39"/>
      <c r="O27" s="39"/>
      <c r="P27" s="39"/>
      <c r="Q27" s="39"/>
      <c r="R27" s="39"/>
      <c r="S27" s="39"/>
      <c r="T27" s="39"/>
      <c r="U27" s="39"/>
      <c r="V27" s="39"/>
    </row>
    <row r="28" spans="1:28" s="38" customFormat="1" x14ac:dyDescent="0.25">
      <c r="A28" s="62"/>
      <c r="C28" s="477" t="s">
        <v>195</v>
      </c>
      <c r="D28" s="517"/>
      <c r="E28" s="478"/>
      <c r="F28" s="147" t="s">
        <v>196</v>
      </c>
      <c r="G28" s="147" t="s">
        <v>197</v>
      </c>
      <c r="H28" s="147" t="s">
        <v>198</v>
      </c>
      <c r="I28" s="147" t="s">
        <v>199</v>
      </c>
      <c r="J28" s="41"/>
      <c r="K28" s="41"/>
      <c r="L28" s="41"/>
      <c r="M28" s="41"/>
      <c r="N28" s="41"/>
      <c r="O28" s="41"/>
      <c r="P28" s="41"/>
      <c r="Q28" s="41"/>
      <c r="R28" s="41"/>
      <c r="S28" s="41"/>
      <c r="T28" s="41"/>
      <c r="U28" s="41"/>
      <c r="V28" s="41"/>
    </row>
    <row r="29" spans="1:28" ht="21" customHeight="1" x14ac:dyDescent="0.25">
      <c r="A29" s="60"/>
      <c r="B29" s="53" t="s">
        <v>92</v>
      </c>
      <c r="C29" s="515" t="str">
        <f>KPI_a</f>
        <v>CD-Right-of-Way Acquisition</v>
      </c>
      <c r="D29" s="516"/>
      <c r="E29" s="516"/>
      <c r="F29" s="173"/>
      <c r="G29" s="173"/>
      <c r="H29" s="173"/>
      <c r="I29" s="173"/>
      <c r="J29" s="41"/>
      <c r="K29" s="39"/>
      <c r="L29" s="39"/>
      <c r="M29" s="39"/>
      <c r="N29" s="39"/>
      <c r="O29" s="39"/>
      <c r="P29" s="39"/>
      <c r="Q29" s="39"/>
      <c r="R29" s="39"/>
      <c r="S29" s="39"/>
      <c r="T29" s="39"/>
      <c r="U29" s="39"/>
      <c r="V29" s="39"/>
    </row>
    <row r="30" spans="1:28" ht="21" customHeight="1" x14ac:dyDescent="0.25">
      <c r="A30" s="60"/>
      <c r="B30" s="53" t="s">
        <v>93</v>
      </c>
      <c r="C30" s="515" t="str">
        <f>KPI_b</f>
        <v>CD-Construction Start</v>
      </c>
      <c r="D30" s="516"/>
      <c r="E30" s="516"/>
      <c r="F30" s="174"/>
      <c r="G30" s="174"/>
      <c r="H30" s="174"/>
      <c r="I30" s="174"/>
      <c r="J30" s="41"/>
      <c r="K30" s="39"/>
      <c r="L30" s="39"/>
      <c r="M30" s="39"/>
      <c r="N30" s="39"/>
      <c r="O30" s="39"/>
      <c r="P30" s="39"/>
      <c r="Q30" s="39"/>
      <c r="R30" s="39"/>
      <c r="S30" s="39"/>
      <c r="T30" s="39"/>
      <c r="U30" s="39"/>
      <c r="V30" s="39"/>
    </row>
    <row r="31" spans="1:28" ht="21" customHeight="1" x14ac:dyDescent="0.25">
      <c r="A31" s="60"/>
      <c r="B31" s="53" t="s">
        <v>94</v>
      </c>
      <c r="C31" s="515" t="str">
        <f>KPI_c</f>
        <v>CD-Construction Completion</v>
      </c>
      <c r="D31" s="516"/>
      <c r="E31" s="516"/>
      <c r="F31" s="174"/>
      <c r="G31" s="174"/>
      <c r="H31" s="174"/>
      <c r="I31" s="17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2" ht="26.25" customHeight="1" x14ac:dyDescent="0.4">
      <c r="A33" s="65"/>
      <c r="B33" s="67" t="s">
        <v>327</v>
      </c>
      <c r="C33" s="66"/>
      <c r="D33" s="66"/>
      <c r="E33" s="66"/>
      <c r="F33" s="66"/>
      <c r="G33" s="66"/>
      <c r="H33" s="66"/>
      <c r="I33" s="66"/>
      <c r="J33" s="66"/>
      <c r="K33" s="65"/>
      <c r="L33" s="65"/>
      <c r="M33" s="65"/>
      <c r="N33" s="65"/>
      <c r="O33" s="65"/>
      <c r="P33" s="65"/>
      <c r="Q33" s="65"/>
      <c r="R33" s="65"/>
      <c r="S33" s="65"/>
      <c r="T33" s="65"/>
      <c r="U33" s="65"/>
      <c r="V33" s="65"/>
    </row>
    <row r="34" spans="1:22" ht="26.25" x14ac:dyDescent="0.4">
      <c r="A34" s="60"/>
      <c r="B34" s="49"/>
      <c r="C34" s="49"/>
      <c r="D34" s="49"/>
      <c r="E34" s="49"/>
      <c r="F34" s="49"/>
      <c r="G34" s="49"/>
      <c r="H34" s="49"/>
      <c r="I34" s="49"/>
      <c r="J34" s="49"/>
      <c r="K34" s="39"/>
      <c r="L34" s="45"/>
      <c r="M34" s="45"/>
      <c r="N34" s="45"/>
      <c r="O34" s="45"/>
      <c r="P34" s="45"/>
      <c r="Q34" s="45"/>
      <c r="R34" s="45"/>
      <c r="S34" s="45"/>
      <c r="T34" s="45"/>
      <c r="U34" s="45"/>
      <c r="V34" s="45"/>
    </row>
    <row r="35" spans="1:22" ht="26.25" x14ac:dyDescent="0.4">
      <c r="A35" s="60"/>
      <c r="B35" s="49"/>
      <c r="C35" s="49"/>
      <c r="D35" s="49"/>
      <c r="E35" s="49"/>
      <c r="F35" s="49"/>
      <c r="G35" s="49"/>
      <c r="H35" s="49"/>
      <c r="I35" s="49"/>
      <c r="J35" s="49"/>
      <c r="K35" s="39"/>
      <c r="L35" s="45"/>
      <c r="M35" s="45"/>
      <c r="N35" s="45"/>
      <c r="O35" s="45"/>
      <c r="P35" s="45"/>
      <c r="Q35" s="45"/>
      <c r="R35" s="45"/>
      <c r="S35" s="45"/>
      <c r="T35" s="45"/>
      <c r="U35" s="45"/>
      <c r="V35" s="45"/>
    </row>
    <row r="36" spans="1:22" ht="26.25" x14ac:dyDescent="0.4">
      <c r="A36" s="60"/>
      <c r="B36" s="49"/>
      <c r="C36" s="49"/>
      <c r="D36" s="49"/>
      <c r="E36" s="49"/>
      <c r="F36" s="49"/>
      <c r="G36" s="49"/>
      <c r="H36" s="49"/>
      <c r="I36" s="49"/>
      <c r="J36" s="49"/>
      <c r="K36" s="39"/>
      <c r="L36" s="45"/>
      <c r="M36" s="45"/>
      <c r="N36" s="45"/>
      <c r="O36" s="45"/>
      <c r="P36" s="45"/>
      <c r="Q36" s="45"/>
      <c r="R36" s="45"/>
      <c r="S36" s="45"/>
      <c r="T36" s="45"/>
      <c r="U36" s="45"/>
      <c r="V36" s="45"/>
    </row>
    <row r="37" spans="1:22" ht="26.25" x14ac:dyDescent="0.4">
      <c r="A37" s="60"/>
      <c r="B37" s="49"/>
      <c r="C37" s="49"/>
      <c r="D37" s="49"/>
      <c r="E37" s="49"/>
      <c r="F37" s="49"/>
      <c r="G37" s="49"/>
      <c r="H37" s="49"/>
      <c r="I37" s="49"/>
      <c r="J37" s="49"/>
      <c r="K37" s="39"/>
      <c r="L37" s="45"/>
      <c r="M37" s="45"/>
      <c r="N37" s="45"/>
      <c r="O37" s="45"/>
      <c r="P37" s="45"/>
      <c r="Q37" s="45"/>
      <c r="R37" s="45"/>
      <c r="S37" s="45"/>
      <c r="T37" s="45"/>
      <c r="U37" s="45"/>
      <c r="V37" s="45"/>
    </row>
    <row r="38" spans="1:22" ht="26.25" x14ac:dyDescent="0.4">
      <c r="A38" s="60"/>
      <c r="B38" s="49"/>
      <c r="C38" s="49"/>
      <c r="D38" s="49"/>
      <c r="E38" s="49"/>
      <c r="F38" s="49"/>
      <c r="G38" s="49"/>
      <c r="H38" s="49"/>
      <c r="I38" s="49"/>
      <c r="J38" s="49"/>
      <c r="K38" s="39"/>
      <c r="L38" s="45"/>
      <c r="M38" s="45"/>
      <c r="N38" s="45"/>
      <c r="O38" s="45"/>
      <c r="P38" s="45"/>
      <c r="Q38" s="45"/>
      <c r="R38" s="45"/>
      <c r="S38" s="45"/>
      <c r="T38" s="45"/>
      <c r="U38" s="45"/>
      <c r="V38" s="45"/>
    </row>
    <row r="39" spans="1:22" ht="26.25" x14ac:dyDescent="0.4">
      <c r="A39" s="60"/>
      <c r="B39" s="49"/>
      <c r="C39" s="49"/>
      <c r="D39" s="49"/>
      <c r="E39" s="49"/>
      <c r="F39" s="49"/>
      <c r="G39" s="49"/>
      <c r="H39" s="49"/>
      <c r="I39" s="49"/>
      <c r="J39" s="49"/>
      <c r="K39" s="39"/>
      <c r="L39" s="45"/>
      <c r="M39" s="45"/>
      <c r="N39" s="45"/>
      <c r="O39" s="45"/>
      <c r="P39" s="45"/>
      <c r="Q39" s="45"/>
      <c r="R39" s="45"/>
      <c r="S39" s="45"/>
      <c r="T39" s="45"/>
      <c r="U39" s="45"/>
      <c r="V39" s="45"/>
    </row>
    <row r="40" spans="1:22" ht="26.25" x14ac:dyDescent="0.4">
      <c r="A40" s="60"/>
      <c r="B40" s="49"/>
      <c r="C40" s="49"/>
      <c r="D40" s="49"/>
      <c r="E40" s="49"/>
      <c r="F40" s="49"/>
      <c r="G40" s="49"/>
      <c r="H40" s="49"/>
      <c r="I40" s="49"/>
      <c r="J40" s="49"/>
      <c r="K40" s="39"/>
      <c r="L40" s="45"/>
      <c r="M40" s="45"/>
      <c r="N40" s="45"/>
      <c r="O40" s="45"/>
      <c r="P40" s="45"/>
      <c r="Q40" s="45"/>
      <c r="R40" s="45"/>
      <c r="S40" s="45"/>
      <c r="T40" s="45"/>
      <c r="U40" s="45"/>
      <c r="V40" s="45"/>
    </row>
    <row r="41" spans="1:22" ht="26.25" x14ac:dyDescent="0.4">
      <c r="A41" s="60"/>
      <c r="B41" s="49"/>
      <c r="C41" s="49"/>
      <c r="D41" s="49"/>
      <c r="E41" s="49"/>
      <c r="F41" s="49"/>
      <c r="G41" s="49"/>
      <c r="H41" s="49"/>
      <c r="I41" s="49"/>
      <c r="J41" s="49"/>
      <c r="K41" s="39"/>
      <c r="L41" s="45"/>
      <c r="M41" s="45"/>
      <c r="N41" s="45"/>
      <c r="O41" s="45"/>
      <c r="P41" s="45"/>
      <c r="Q41" s="45"/>
      <c r="R41" s="45"/>
      <c r="S41" s="45"/>
      <c r="T41" s="45"/>
      <c r="U41" s="45"/>
      <c r="V41" s="45"/>
    </row>
    <row r="42" spans="1:22" ht="26.25" x14ac:dyDescent="0.4">
      <c r="A42" s="60"/>
      <c r="B42" s="49"/>
      <c r="C42" s="49"/>
      <c r="D42" s="49"/>
      <c r="E42" s="49"/>
      <c r="F42" s="49"/>
      <c r="G42" s="49"/>
      <c r="H42" s="49"/>
      <c r="I42" s="49"/>
      <c r="J42" s="49"/>
      <c r="K42" s="39"/>
      <c r="L42" s="45"/>
      <c r="M42" s="45"/>
      <c r="N42" s="45"/>
      <c r="O42" s="45"/>
      <c r="P42" s="45"/>
      <c r="Q42" s="45"/>
      <c r="R42" s="45"/>
      <c r="S42" s="45"/>
      <c r="T42" s="45"/>
      <c r="U42" s="45"/>
      <c r="V42" s="45"/>
    </row>
    <row r="43" spans="1:22" x14ac:dyDescent="0.25">
      <c r="A43" s="60"/>
      <c r="B43" s="49"/>
      <c r="C43" s="49"/>
      <c r="D43" s="49"/>
      <c r="E43" s="49"/>
      <c r="F43" s="49"/>
      <c r="G43" s="49"/>
      <c r="H43" s="49"/>
      <c r="I43" s="49"/>
      <c r="J43" s="49"/>
      <c r="K43" s="39"/>
      <c r="L43" s="39"/>
      <c r="M43" s="39"/>
      <c r="N43" s="39"/>
      <c r="O43" s="39"/>
      <c r="P43" s="39"/>
      <c r="Q43" s="39"/>
      <c r="R43" s="39"/>
      <c r="S43" s="39"/>
      <c r="T43" s="39"/>
      <c r="U43" s="39"/>
      <c r="V43" s="39"/>
    </row>
    <row r="44" spans="1:22" x14ac:dyDescent="0.25">
      <c r="A44" s="49"/>
      <c r="B44" s="49"/>
      <c r="C44" s="49"/>
      <c r="D44" s="49"/>
      <c r="E44" s="49"/>
      <c r="F44" s="49"/>
      <c r="G44" s="49"/>
      <c r="H44" s="49"/>
      <c r="I44" s="49"/>
      <c r="J44" s="49"/>
      <c r="K44" s="39"/>
      <c r="L44" s="39"/>
      <c r="M44" s="39"/>
      <c r="N44" s="39"/>
      <c r="O44" s="39"/>
      <c r="P44" s="39"/>
      <c r="Q44" s="39"/>
      <c r="R44" s="39"/>
      <c r="S44" s="39"/>
      <c r="T44" s="39"/>
      <c r="U44" s="39"/>
      <c r="V44" s="39"/>
    </row>
  </sheetData>
  <sheetProtection selectLockedCells="1"/>
  <customSheetViews>
    <customSheetView guid="{19B786C6-CCF0-408F-9082-DCABE4F5BAEB}" scale="90" showPageBreaks="1" printArea="1" hiddenColumns="1" state="hidden" view="pageBreakPreview" topLeftCell="A4">
      <selection activeCell="I3" sqref="I3:J3"/>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0D493724-B406-4958-A3C0-B7F1D84A2B28}" scale="90" showPageBreaks="1" printArea="1" hiddenColumns="1" view="pageBreakPreview" topLeftCell="A4">
      <selection activeCell="M29" sqref="M29"/>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90" showPageBreaks="1" printArea="1" hiddenColumns="1" view="pageBreakPreview" topLeftCell="A4">
      <selection activeCell="M29" sqref="M29"/>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X89"/>
  <sheetViews>
    <sheetView zoomScale="70" zoomScaleNormal="70" workbookViewId="0">
      <selection activeCell="I3" sqref="I3:J3"/>
    </sheetView>
  </sheetViews>
  <sheetFormatPr defaultRowHeight="15.75" x14ac:dyDescent="0.25"/>
  <cols>
    <col min="1" max="1" width="61.5" bestFit="1" customWidth="1"/>
    <col min="2" max="2" width="16.125" customWidth="1"/>
    <col min="3" max="3" width="17.625" bestFit="1" customWidth="1"/>
    <col min="4" max="4" width="14.625" bestFit="1" customWidth="1"/>
    <col min="5" max="5" width="14" bestFit="1" customWidth="1"/>
    <col min="6" max="6" width="19.25" bestFit="1" customWidth="1"/>
    <col min="7" max="7" width="18.875" bestFit="1" customWidth="1"/>
    <col min="8" max="9" width="19.25" bestFit="1" customWidth="1"/>
    <col min="10" max="10" width="18.375" bestFit="1" customWidth="1"/>
    <col min="11" max="11" width="19.25" bestFit="1" customWidth="1"/>
    <col min="12" max="12" width="20.5" bestFit="1" customWidth="1"/>
    <col min="13" max="13" width="15.5" bestFit="1" customWidth="1"/>
    <col min="14" max="14" width="15.875" bestFit="1" customWidth="1"/>
    <col min="15" max="15" width="15.5" bestFit="1" customWidth="1"/>
    <col min="16" max="19" width="14.625" bestFit="1" customWidth="1"/>
    <col min="20" max="20" width="10.875" bestFit="1" customWidth="1"/>
  </cols>
  <sheetData>
    <row r="3" spans="1:24" x14ac:dyDescent="0.25">
      <c r="A3" t="s">
        <v>394</v>
      </c>
    </row>
    <row r="4" spans="1:24" x14ac:dyDescent="0.25">
      <c r="A4" s="212" t="s">
        <v>378</v>
      </c>
      <c r="B4" s="213"/>
      <c r="C4" s="214" t="s">
        <v>379</v>
      </c>
      <c r="D4" s="215">
        <v>2017</v>
      </c>
      <c r="E4" s="215">
        <v>2018</v>
      </c>
      <c r="F4" s="215">
        <v>2019</v>
      </c>
      <c r="G4" s="215">
        <v>2020</v>
      </c>
      <c r="H4" s="215">
        <v>2021</v>
      </c>
      <c r="I4" s="215">
        <v>2022</v>
      </c>
      <c r="J4" s="215">
        <v>2023</v>
      </c>
      <c r="K4" s="215">
        <v>2024</v>
      </c>
      <c r="L4" s="215">
        <v>2025</v>
      </c>
      <c r="M4" s="215">
        <v>2026</v>
      </c>
      <c r="N4" s="215">
        <v>2027</v>
      </c>
      <c r="O4" s="215">
        <v>2028</v>
      </c>
      <c r="P4" s="215">
        <v>2029</v>
      </c>
      <c r="Q4" s="215">
        <v>2030</v>
      </c>
      <c r="R4" s="215">
        <v>2031</v>
      </c>
      <c r="S4" s="215">
        <v>2032</v>
      </c>
      <c r="T4" s="215">
        <v>2033</v>
      </c>
    </row>
    <row r="5" spans="1:24" x14ac:dyDescent="0.25">
      <c r="A5" s="216" t="s">
        <v>380</v>
      </c>
      <c r="B5" s="217"/>
      <c r="C5" s="218">
        <v>363628000</v>
      </c>
      <c r="D5" s="219"/>
      <c r="E5" s="219"/>
      <c r="F5" s="220"/>
      <c r="G5" s="220">
        <v>0</v>
      </c>
      <c r="H5" s="220">
        <v>0</v>
      </c>
      <c r="I5" s="220">
        <v>1838111</v>
      </c>
      <c r="J5" s="220">
        <v>66463525</v>
      </c>
      <c r="K5" s="220">
        <v>139038670</v>
      </c>
      <c r="L5" s="220">
        <v>114705157</v>
      </c>
      <c r="M5" s="220">
        <v>37206919</v>
      </c>
      <c r="N5" s="220">
        <v>4375618</v>
      </c>
      <c r="O5" s="220">
        <v>0</v>
      </c>
      <c r="P5" s="220">
        <v>0</v>
      </c>
      <c r="Q5" s="220">
        <v>0</v>
      </c>
      <c r="R5" s="220">
        <v>0</v>
      </c>
      <c r="S5" s="220">
        <v>0</v>
      </c>
      <c r="T5" s="220">
        <v>0</v>
      </c>
    </row>
    <row r="6" spans="1:24" x14ac:dyDescent="0.25">
      <c r="A6" s="216" t="s">
        <v>381</v>
      </c>
      <c r="B6" s="217"/>
      <c r="C6" s="218">
        <v>209794000</v>
      </c>
      <c r="D6" s="219"/>
      <c r="E6" s="219"/>
      <c r="F6" s="220"/>
      <c r="G6" s="220">
        <v>0</v>
      </c>
      <c r="H6" s="220">
        <v>0</v>
      </c>
      <c r="I6" s="220">
        <v>0</v>
      </c>
      <c r="J6" s="220">
        <v>13526449</v>
      </c>
      <c r="K6" s="220">
        <v>51596960</v>
      </c>
      <c r="L6" s="220">
        <v>47959980</v>
      </c>
      <c r="M6" s="220">
        <v>6443611</v>
      </c>
      <c r="N6" s="220">
        <v>45267000</v>
      </c>
      <c r="O6" s="220">
        <v>45000000</v>
      </c>
      <c r="P6" s="220">
        <v>0</v>
      </c>
      <c r="Q6" s="220">
        <v>0</v>
      </c>
      <c r="R6" s="220">
        <v>0</v>
      </c>
      <c r="S6" s="220">
        <v>0</v>
      </c>
      <c r="T6" s="220">
        <v>0</v>
      </c>
    </row>
    <row r="7" spans="1:24" x14ac:dyDescent="0.25">
      <c r="A7" s="216" t="s">
        <v>382</v>
      </c>
      <c r="B7" s="217"/>
      <c r="C7" s="218">
        <v>79502001</v>
      </c>
      <c r="D7" s="219"/>
      <c r="E7" s="219"/>
      <c r="F7" s="219"/>
      <c r="G7" s="219">
        <v>0</v>
      </c>
      <c r="H7" s="219">
        <v>0</v>
      </c>
      <c r="I7" s="219">
        <v>0</v>
      </c>
      <c r="J7" s="219">
        <v>2623000</v>
      </c>
      <c r="K7" s="220">
        <v>15555354</v>
      </c>
      <c r="L7" s="220">
        <v>28973739</v>
      </c>
      <c r="M7" s="220">
        <v>32349908</v>
      </c>
      <c r="N7" s="220">
        <v>0</v>
      </c>
      <c r="O7" s="220">
        <v>0</v>
      </c>
      <c r="P7" s="220">
        <v>0</v>
      </c>
      <c r="Q7" s="220">
        <v>0</v>
      </c>
      <c r="R7" s="220">
        <v>0</v>
      </c>
      <c r="S7" s="220">
        <v>0</v>
      </c>
      <c r="T7" s="220">
        <v>0</v>
      </c>
    </row>
    <row r="8" spans="1:24" x14ac:dyDescent="0.25">
      <c r="A8" s="216" t="s">
        <v>383</v>
      </c>
      <c r="B8" s="217"/>
      <c r="C8" s="218">
        <v>276936999</v>
      </c>
      <c r="D8" s="219"/>
      <c r="E8" s="219"/>
      <c r="F8" s="220"/>
      <c r="G8" s="220">
        <v>5577108</v>
      </c>
      <c r="H8" s="220">
        <v>46436228</v>
      </c>
      <c r="I8" s="220">
        <v>44923789</v>
      </c>
      <c r="J8" s="220">
        <v>40903568</v>
      </c>
      <c r="K8" s="220">
        <v>77306903</v>
      </c>
      <c r="L8" s="220">
        <v>33782623</v>
      </c>
      <c r="M8" s="220">
        <v>18600064</v>
      </c>
      <c r="N8" s="220">
        <v>7686434</v>
      </c>
      <c r="O8" s="220">
        <v>1720282</v>
      </c>
      <c r="P8" s="220">
        <v>0</v>
      </c>
      <c r="Q8" s="220">
        <v>0</v>
      </c>
      <c r="R8" s="220">
        <v>0</v>
      </c>
      <c r="S8" s="220">
        <v>0</v>
      </c>
      <c r="T8" s="220">
        <v>0</v>
      </c>
    </row>
    <row r="9" spans="1:24" x14ac:dyDescent="0.25">
      <c r="A9" s="216" t="s">
        <v>384</v>
      </c>
      <c r="B9" s="217"/>
      <c r="C9" s="218">
        <v>214439000</v>
      </c>
      <c r="D9" s="219"/>
      <c r="E9" s="219"/>
      <c r="F9" s="220"/>
      <c r="G9" s="220">
        <v>0</v>
      </c>
      <c r="H9" s="220">
        <v>0</v>
      </c>
      <c r="I9" s="220">
        <v>0</v>
      </c>
      <c r="J9" s="220">
        <v>2238145</v>
      </c>
      <c r="K9" s="220">
        <v>15451034</v>
      </c>
      <c r="L9" s="220">
        <v>14819790</v>
      </c>
      <c r="M9" s="220">
        <v>68811771</v>
      </c>
      <c r="N9" s="220">
        <v>78471942</v>
      </c>
      <c r="O9" s="220">
        <v>34646318</v>
      </c>
      <c r="P9" s="220">
        <v>0</v>
      </c>
      <c r="Q9" s="220">
        <v>0</v>
      </c>
      <c r="R9" s="220">
        <v>0</v>
      </c>
      <c r="S9" s="220">
        <v>0</v>
      </c>
      <c r="T9" s="220">
        <v>0</v>
      </c>
    </row>
    <row r="10" spans="1:24" x14ac:dyDescent="0.25">
      <c r="A10" s="216" t="s">
        <v>385</v>
      </c>
      <c r="B10" s="217"/>
      <c r="C10" s="218">
        <v>189786001</v>
      </c>
      <c r="D10" s="219"/>
      <c r="E10" s="219"/>
      <c r="F10" s="220">
        <v>8713431</v>
      </c>
      <c r="G10" s="220">
        <v>15125212</v>
      </c>
      <c r="H10" s="220">
        <v>58629723</v>
      </c>
      <c r="I10" s="220">
        <v>81086095</v>
      </c>
      <c r="J10" s="220">
        <v>26231540</v>
      </c>
      <c r="K10" s="220">
        <v>0</v>
      </c>
      <c r="L10" s="220">
        <v>0</v>
      </c>
      <c r="M10" s="220">
        <v>0</v>
      </c>
      <c r="N10" s="220">
        <v>0</v>
      </c>
      <c r="O10" s="220">
        <v>0</v>
      </c>
      <c r="P10" s="220">
        <v>0</v>
      </c>
      <c r="Q10" s="220">
        <v>0</v>
      </c>
      <c r="R10" s="220">
        <v>0</v>
      </c>
      <c r="S10" s="220">
        <v>0</v>
      </c>
      <c r="T10" s="220">
        <v>0</v>
      </c>
    </row>
    <row r="11" spans="1:24" x14ac:dyDescent="0.25">
      <c r="A11" s="216" t="s">
        <v>386</v>
      </c>
      <c r="B11" s="217"/>
      <c r="C11" s="218">
        <v>104634000</v>
      </c>
      <c r="D11" s="219"/>
      <c r="E11" s="219"/>
      <c r="F11" s="220"/>
      <c r="G11" s="220">
        <v>0</v>
      </c>
      <c r="H11" s="220">
        <v>0</v>
      </c>
      <c r="I11" s="220">
        <v>0</v>
      </c>
      <c r="J11" s="220">
        <v>2881212</v>
      </c>
      <c r="K11" s="220">
        <v>26086773</v>
      </c>
      <c r="L11" s="220">
        <v>29012794</v>
      </c>
      <c r="M11" s="220">
        <v>34265858</v>
      </c>
      <c r="N11" s="220">
        <v>12387363</v>
      </c>
      <c r="O11" s="220">
        <v>0</v>
      </c>
      <c r="P11" s="220">
        <v>0</v>
      </c>
      <c r="Q11" s="220">
        <v>0</v>
      </c>
      <c r="R11" s="220">
        <v>0</v>
      </c>
      <c r="S11" s="220">
        <v>0</v>
      </c>
      <c r="T11" s="220">
        <v>0</v>
      </c>
    </row>
    <row r="12" spans="1:24" x14ac:dyDescent="0.25">
      <c r="A12" s="216" t="s">
        <v>387</v>
      </c>
      <c r="B12" s="217"/>
      <c r="C12" s="218">
        <v>301885001</v>
      </c>
      <c r="D12" s="219">
        <v>59223889</v>
      </c>
      <c r="E12" s="219">
        <v>25521892</v>
      </c>
      <c r="F12" s="220">
        <v>23033593</v>
      </c>
      <c r="G12" s="220">
        <v>23314056</v>
      </c>
      <c r="H12" s="220">
        <v>18605316</v>
      </c>
      <c r="I12" s="220">
        <v>20182887</v>
      </c>
      <c r="J12" s="220">
        <v>28483765</v>
      </c>
      <c r="K12" s="220">
        <v>29443867</v>
      </c>
      <c r="L12" s="220">
        <v>30427245</v>
      </c>
      <c r="M12" s="220">
        <v>18071051</v>
      </c>
      <c r="N12" s="220">
        <v>12127287</v>
      </c>
      <c r="O12" s="220">
        <v>13450153</v>
      </c>
      <c r="P12" s="220">
        <v>0</v>
      </c>
      <c r="Q12" s="220">
        <v>0</v>
      </c>
      <c r="R12" s="220">
        <v>0</v>
      </c>
      <c r="S12" s="220">
        <v>0</v>
      </c>
      <c r="T12" s="220">
        <v>0</v>
      </c>
    </row>
    <row r="13" spans="1:24" x14ac:dyDescent="0.25">
      <c r="A13" s="216" t="s">
        <v>388</v>
      </c>
      <c r="B13" s="217"/>
      <c r="C13" s="218">
        <v>136402999</v>
      </c>
      <c r="D13" s="219">
        <v>3371640</v>
      </c>
      <c r="E13" s="219">
        <v>9584550</v>
      </c>
      <c r="F13" s="220">
        <v>9584550</v>
      </c>
      <c r="G13" s="220">
        <v>9660317</v>
      </c>
      <c r="H13" s="220">
        <v>9622434</v>
      </c>
      <c r="I13" s="220">
        <v>12618545</v>
      </c>
      <c r="J13" s="220">
        <v>22802604</v>
      </c>
      <c r="K13" s="220">
        <v>21288123</v>
      </c>
      <c r="L13" s="220">
        <v>21372265</v>
      </c>
      <c r="M13" s="220">
        <v>9677290</v>
      </c>
      <c r="N13" s="220">
        <v>5983992</v>
      </c>
      <c r="O13" s="220">
        <v>836689</v>
      </c>
      <c r="P13" s="220">
        <v>0</v>
      </c>
      <c r="Q13" s="220">
        <v>0</v>
      </c>
      <c r="R13" s="220">
        <v>0</v>
      </c>
      <c r="S13" s="220">
        <v>0</v>
      </c>
      <c r="T13" s="220">
        <v>0</v>
      </c>
      <c r="X13" s="246">
        <f>C13/SUM(C5:C12)</f>
        <v>7.8365280372783855E-2</v>
      </c>
    </row>
    <row r="14" spans="1:24" x14ac:dyDescent="0.25">
      <c r="A14" s="221" t="s">
        <v>389</v>
      </c>
      <c r="B14" s="222"/>
      <c r="C14" s="218">
        <v>82587149.251776278</v>
      </c>
      <c r="D14" s="223">
        <v>0</v>
      </c>
      <c r="E14" s="223">
        <v>0</v>
      </c>
      <c r="F14" s="223">
        <v>0</v>
      </c>
      <c r="G14" s="223">
        <v>800000</v>
      </c>
      <c r="H14" s="223">
        <v>0</v>
      </c>
      <c r="I14" s="223">
        <v>0</v>
      </c>
      <c r="J14" s="223">
        <v>0</v>
      </c>
      <c r="K14" s="223">
        <v>800000</v>
      </c>
      <c r="L14" s="223">
        <v>5750000</v>
      </c>
      <c r="M14" s="223">
        <v>13751431.853562238</v>
      </c>
      <c r="N14" s="223">
        <v>16932720.980946966</v>
      </c>
      <c r="O14" s="223">
        <v>15849257.20926708</v>
      </c>
      <c r="P14" s="223">
        <v>12745356.887999998</v>
      </c>
      <c r="Q14" s="223">
        <v>9116653.5680000018</v>
      </c>
      <c r="R14" s="223">
        <v>5278732.4040000001</v>
      </c>
      <c r="S14" s="223">
        <v>1562996.348</v>
      </c>
      <c r="T14" s="223">
        <v>0</v>
      </c>
    </row>
    <row r="15" spans="1:24" x14ac:dyDescent="0.25">
      <c r="A15" s="224" t="s">
        <v>390</v>
      </c>
      <c r="B15" s="225"/>
      <c r="C15" s="226">
        <v>1959595150.2517762</v>
      </c>
      <c r="D15" s="227">
        <v>62595529</v>
      </c>
      <c r="E15" s="227">
        <v>35106442</v>
      </c>
      <c r="F15" s="227">
        <v>41331574</v>
      </c>
      <c r="G15" s="227">
        <v>54476693</v>
      </c>
      <c r="H15" s="227">
        <v>133293701</v>
      </c>
      <c r="I15" s="227">
        <v>160649427</v>
      </c>
      <c r="J15" s="227">
        <v>206153808</v>
      </c>
      <c r="K15" s="227">
        <v>376567684</v>
      </c>
      <c r="L15" s="227">
        <v>326803593</v>
      </c>
      <c r="M15" s="227">
        <v>239177903.85356224</v>
      </c>
      <c r="N15" s="227">
        <v>183232356.98094696</v>
      </c>
      <c r="O15" s="227">
        <v>111502699.20926708</v>
      </c>
      <c r="P15" s="227">
        <v>12745356.887999998</v>
      </c>
      <c r="Q15" s="227">
        <v>9116653.5680000018</v>
      </c>
      <c r="R15" s="227">
        <v>5278732.4040000001</v>
      </c>
      <c r="S15" s="227">
        <v>1562996.348</v>
      </c>
      <c r="T15" s="227">
        <v>0</v>
      </c>
    </row>
    <row r="16" spans="1:24" x14ac:dyDescent="0.25">
      <c r="A16" s="228"/>
      <c r="B16" s="229"/>
      <c r="C16" s="229"/>
      <c r="D16" s="230"/>
      <c r="E16" s="230"/>
      <c r="F16" s="230"/>
      <c r="G16" s="230"/>
      <c r="H16" s="230"/>
      <c r="I16" s="230"/>
      <c r="J16" s="230"/>
      <c r="K16" s="230"/>
      <c r="L16" s="230"/>
      <c r="M16" s="230"/>
      <c r="N16" s="230"/>
      <c r="O16" s="230"/>
      <c r="P16" s="230"/>
      <c r="Q16" s="230"/>
      <c r="R16" s="230"/>
      <c r="S16" s="230"/>
      <c r="T16" s="230"/>
    </row>
    <row r="17" spans="1:24" x14ac:dyDescent="0.25">
      <c r="A17" s="231" t="s">
        <v>391</v>
      </c>
      <c r="B17" s="232"/>
      <c r="C17" s="233"/>
      <c r="D17" s="234">
        <v>3.1E-2</v>
      </c>
      <c r="E17" s="234">
        <v>3.1E-2</v>
      </c>
      <c r="F17" s="234">
        <v>3.1E-2</v>
      </c>
      <c r="G17" s="234">
        <v>3.1E-2</v>
      </c>
      <c r="H17" s="234">
        <v>3.1E-2</v>
      </c>
      <c r="I17" s="234">
        <v>3.1E-2</v>
      </c>
      <c r="J17" s="234">
        <v>3.1E-2</v>
      </c>
      <c r="K17" s="234">
        <v>3.1E-2</v>
      </c>
      <c r="L17" s="234">
        <v>3.1E-2</v>
      </c>
      <c r="M17" s="234">
        <v>3.1E-2</v>
      </c>
      <c r="N17" s="234">
        <v>3.1E-2</v>
      </c>
      <c r="O17" s="234">
        <v>3.1E-2</v>
      </c>
      <c r="P17" s="234">
        <v>3.1E-2</v>
      </c>
      <c r="Q17" s="234">
        <v>3.1E-2</v>
      </c>
      <c r="R17" s="234">
        <v>3.1E-2</v>
      </c>
      <c r="S17" s="234">
        <v>3.1E-2</v>
      </c>
      <c r="T17" s="234">
        <v>3.1E-2</v>
      </c>
    </row>
    <row r="18" spans="1:24" x14ac:dyDescent="0.25">
      <c r="A18" s="224" t="s">
        <v>392</v>
      </c>
      <c r="B18" s="235"/>
      <c r="C18" s="235"/>
      <c r="D18" s="236">
        <f>1*(1+D17)</f>
        <v>1.0309999999999999</v>
      </c>
      <c r="E18" s="236">
        <f t="shared" ref="E18:R18" si="0">D18*(1+E17)</f>
        <v>1.0629609999999998</v>
      </c>
      <c r="F18" s="236">
        <f t="shared" si="0"/>
        <v>1.0959127909999997</v>
      </c>
      <c r="G18" s="236">
        <f t="shared" si="0"/>
        <v>1.1298860875209997</v>
      </c>
      <c r="H18" s="236">
        <f t="shared" si="0"/>
        <v>1.1649125562341507</v>
      </c>
      <c r="I18" s="236">
        <f t="shared" si="0"/>
        <v>1.2010248454774093</v>
      </c>
      <c r="J18" s="236">
        <f t="shared" si="0"/>
        <v>1.2382566156872088</v>
      </c>
      <c r="K18" s="236">
        <f t="shared" si="0"/>
        <v>1.2766425707735121</v>
      </c>
      <c r="L18" s="236">
        <f t="shared" si="0"/>
        <v>1.3162184904674907</v>
      </c>
      <c r="M18" s="236">
        <f t="shared" si="0"/>
        <v>1.3570212636719827</v>
      </c>
      <c r="N18" s="236">
        <f t="shared" si="0"/>
        <v>1.3990889228458141</v>
      </c>
      <c r="O18" s="236">
        <f t="shared" si="0"/>
        <v>1.4424606794540342</v>
      </c>
      <c r="P18" s="236">
        <f t="shared" si="0"/>
        <v>1.4871769605171092</v>
      </c>
      <c r="Q18" s="236">
        <f t="shared" si="0"/>
        <v>1.5332794462931394</v>
      </c>
      <c r="R18" s="236">
        <f t="shared" si="0"/>
        <v>1.5808111091282266</v>
      </c>
      <c r="S18" s="236">
        <f t="shared" ref="S18" si="1">R18*(1+S17)</f>
        <v>1.6298162535112015</v>
      </c>
      <c r="T18" s="236">
        <f t="shared" ref="T18" si="2">S18*(1+T17)</f>
        <v>1.6803405573700487</v>
      </c>
    </row>
    <row r="19" spans="1:24" x14ac:dyDescent="0.25">
      <c r="A19" s="237" t="s">
        <v>393</v>
      </c>
      <c r="B19" s="221"/>
      <c r="C19" s="238" t="s">
        <v>363</v>
      </c>
      <c r="D19" s="239"/>
      <c r="E19" s="239"/>
      <c r="F19" s="239"/>
      <c r="G19" s="239"/>
      <c r="H19" s="239"/>
      <c r="I19" s="239"/>
      <c r="J19" s="239"/>
      <c r="K19" s="239"/>
      <c r="L19" s="239"/>
      <c r="M19" s="239"/>
      <c r="N19" s="239"/>
      <c r="O19" s="239"/>
      <c r="P19" s="239"/>
      <c r="Q19" s="239"/>
      <c r="R19" s="239"/>
      <c r="S19" s="239"/>
      <c r="T19" s="239"/>
    </row>
    <row r="20" spans="1:24" x14ac:dyDescent="0.25">
      <c r="A20" s="240" t="s">
        <v>380</v>
      </c>
      <c r="B20" s="241"/>
      <c r="C20" s="242">
        <v>469598709.1271199</v>
      </c>
      <c r="D20" s="223">
        <f>D5*D$18</f>
        <v>0</v>
      </c>
      <c r="E20" s="223">
        <f t="shared" ref="E20:T28" si="3">E5*E$18</f>
        <v>0</v>
      </c>
      <c r="F20" s="223">
        <f t="shared" si="3"/>
        <v>0</v>
      </c>
      <c r="G20" s="223">
        <f t="shared" si="3"/>
        <v>0</v>
      </c>
      <c r="H20" s="223">
        <f t="shared" si="3"/>
        <v>0</v>
      </c>
      <c r="I20" s="223">
        <f t="shared" si="3"/>
        <v>2207616.9797453261</v>
      </c>
      <c r="J20" s="223">
        <f t="shared" si="3"/>
        <v>82298899.533142194</v>
      </c>
      <c r="K20" s="223">
        <f t="shared" si="3"/>
        <v>177502685.10573</v>
      </c>
      <c r="L20" s="223">
        <f t="shared" si="3"/>
        <v>150977048.59537652</v>
      </c>
      <c r="M20" s="223">
        <f t="shared" si="3"/>
        <v>50490580.238721102</v>
      </c>
      <c r="N20" s="223">
        <f t="shared" si="3"/>
        <v>6121878.6744047552</v>
      </c>
      <c r="O20" s="223">
        <f t="shared" si="3"/>
        <v>0</v>
      </c>
      <c r="P20" s="223">
        <f t="shared" si="3"/>
        <v>0</v>
      </c>
      <c r="Q20" s="223">
        <f t="shared" si="3"/>
        <v>0</v>
      </c>
      <c r="R20" s="223">
        <f t="shared" si="3"/>
        <v>0</v>
      </c>
      <c r="S20" s="223">
        <f t="shared" si="3"/>
        <v>0</v>
      </c>
      <c r="T20" s="223">
        <f t="shared" si="3"/>
        <v>0</v>
      </c>
    </row>
    <row r="21" spans="1:24" x14ac:dyDescent="0.25">
      <c r="A21" s="240" t="s">
        <v>381</v>
      </c>
      <c r="B21" s="241"/>
      <c r="C21" s="242">
        <v>282733309.08567846</v>
      </c>
      <c r="D21" s="223">
        <f t="shared" ref="D21:S28" si="4">D6*D$18</f>
        <v>0</v>
      </c>
      <c r="E21" s="223">
        <f t="shared" si="4"/>
        <v>0</v>
      </c>
      <c r="F21" s="223">
        <f t="shared" si="4"/>
        <v>0</v>
      </c>
      <c r="G21" s="223">
        <f t="shared" si="4"/>
        <v>0</v>
      </c>
      <c r="H21" s="223">
        <f t="shared" si="4"/>
        <v>0</v>
      </c>
      <c r="I21" s="223">
        <f t="shared" si="4"/>
        <v>0</v>
      </c>
      <c r="J21" s="223">
        <f t="shared" si="4"/>
        <v>16749214.96100563</v>
      </c>
      <c r="K21" s="223">
        <f t="shared" si="4"/>
        <v>65870875.658498071</v>
      </c>
      <c r="L21" s="223">
        <f t="shared" si="4"/>
        <v>63125812.478451043</v>
      </c>
      <c r="M21" s="223">
        <f t="shared" si="4"/>
        <v>8744117.1418306883</v>
      </c>
      <c r="N21" s="223">
        <f t="shared" si="4"/>
        <v>63332558.27046147</v>
      </c>
      <c r="O21" s="223">
        <f t="shared" si="4"/>
        <v>64910730.575431541</v>
      </c>
      <c r="P21" s="223">
        <f t="shared" si="4"/>
        <v>0</v>
      </c>
      <c r="Q21" s="223">
        <f t="shared" si="4"/>
        <v>0</v>
      </c>
      <c r="R21" s="223">
        <f t="shared" si="4"/>
        <v>0</v>
      </c>
      <c r="S21" s="223">
        <f t="shared" si="4"/>
        <v>0</v>
      </c>
      <c r="T21" s="223">
        <f t="shared" si="3"/>
        <v>0</v>
      </c>
    </row>
    <row r="22" spans="1:24" x14ac:dyDescent="0.25">
      <c r="A22" s="240" t="s">
        <v>382</v>
      </c>
      <c r="B22" s="241"/>
      <c r="C22" s="242">
        <v>105141858.26641104</v>
      </c>
      <c r="D22" s="223">
        <f t="shared" si="4"/>
        <v>0</v>
      </c>
      <c r="E22" s="223">
        <f t="shared" si="4"/>
        <v>0</v>
      </c>
      <c r="F22" s="223">
        <f t="shared" si="4"/>
        <v>0</v>
      </c>
      <c r="G22" s="223">
        <f t="shared" si="4"/>
        <v>0</v>
      </c>
      <c r="H22" s="223">
        <f t="shared" si="4"/>
        <v>0</v>
      </c>
      <c r="I22" s="223">
        <f t="shared" si="4"/>
        <v>0</v>
      </c>
      <c r="J22" s="223">
        <f t="shared" si="4"/>
        <v>3247947.1029475485</v>
      </c>
      <c r="K22" s="223">
        <f t="shared" si="4"/>
        <v>19858627.119852033</v>
      </c>
      <c r="L22" s="223">
        <f t="shared" si="4"/>
        <v>38135771.009779066</v>
      </c>
      <c r="M22" s="223">
        <f t="shared" si="4"/>
        <v>43899513.033832386</v>
      </c>
      <c r="N22" s="223">
        <f t="shared" si="4"/>
        <v>0</v>
      </c>
      <c r="O22" s="223">
        <f t="shared" si="4"/>
        <v>0</v>
      </c>
      <c r="P22" s="223">
        <f t="shared" si="4"/>
        <v>0</v>
      </c>
      <c r="Q22" s="223">
        <f t="shared" si="4"/>
        <v>0</v>
      </c>
      <c r="R22" s="223">
        <f t="shared" si="4"/>
        <v>0</v>
      </c>
      <c r="S22" s="223">
        <f t="shared" si="4"/>
        <v>0</v>
      </c>
      <c r="T22" s="223">
        <f t="shared" si="3"/>
        <v>0</v>
      </c>
    </row>
    <row r="23" spans="1:24" x14ac:dyDescent="0.25">
      <c r="A23" s="240" t="s">
        <v>383</v>
      </c>
      <c r="B23" s="241"/>
      <c r="C23" s="242">
        <v>346634064.81771886</v>
      </c>
      <c r="D23" s="223">
        <f t="shared" si="4"/>
        <v>0</v>
      </c>
      <c r="E23" s="223">
        <f t="shared" si="4"/>
        <v>0</v>
      </c>
      <c r="F23" s="223">
        <f t="shared" si="4"/>
        <v>0</v>
      </c>
      <c r="G23" s="223">
        <f t="shared" si="4"/>
        <v>6301496.7378020678</v>
      </c>
      <c r="H23" s="223">
        <f t="shared" si="4"/>
        <v>54094145.061351843</v>
      </c>
      <c r="I23" s="223">
        <f t="shared" si="4"/>
        <v>53954586.74198474</v>
      </c>
      <c r="J23" s="223">
        <f t="shared" si="4"/>
        <v>50649113.681211613</v>
      </c>
      <c r="K23" s="223">
        <f t="shared" si="4"/>
        <v>98693283.384458527</v>
      </c>
      <c r="L23" s="223">
        <f t="shared" si="4"/>
        <v>44465313.04909233</v>
      </c>
      <c r="M23" s="223">
        <f t="shared" si="4"/>
        <v>25240682.353659753</v>
      </c>
      <c r="N23" s="223">
        <f t="shared" si="4"/>
        <v>10754004.665585442</v>
      </c>
      <c r="O23" s="223">
        <f t="shared" si="4"/>
        <v>2481439.142572545</v>
      </c>
      <c r="P23" s="223">
        <f t="shared" si="4"/>
        <v>0</v>
      </c>
      <c r="Q23" s="223">
        <f t="shared" si="4"/>
        <v>0</v>
      </c>
      <c r="R23" s="223">
        <f t="shared" si="4"/>
        <v>0</v>
      </c>
      <c r="S23" s="223">
        <f t="shared" si="4"/>
        <v>0</v>
      </c>
      <c r="T23" s="223">
        <f t="shared" si="3"/>
        <v>0</v>
      </c>
    </row>
    <row r="24" spans="1:24" x14ac:dyDescent="0.25">
      <c r="A24" s="240" t="s">
        <v>384</v>
      </c>
      <c r="B24" s="241"/>
      <c r="C24" s="242">
        <v>295147139.89001822</v>
      </c>
      <c r="D24" s="223">
        <f t="shared" si="4"/>
        <v>0</v>
      </c>
      <c r="E24" s="223">
        <f t="shared" si="4"/>
        <v>0</v>
      </c>
      <c r="F24" s="223">
        <f t="shared" si="4"/>
        <v>0</v>
      </c>
      <c r="G24" s="223">
        <f t="shared" si="4"/>
        <v>0</v>
      </c>
      <c r="H24" s="223">
        <f t="shared" si="4"/>
        <v>0</v>
      </c>
      <c r="I24" s="223">
        <f t="shared" si="4"/>
        <v>0</v>
      </c>
      <c r="J24" s="223">
        <f t="shared" si="4"/>
        <v>2771397.853117248</v>
      </c>
      <c r="K24" s="223">
        <f t="shared" si="4"/>
        <v>19725447.766868941</v>
      </c>
      <c r="L24" s="223">
        <f t="shared" si="4"/>
        <v>19506081.622845214</v>
      </c>
      <c r="M24" s="223">
        <f t="shared" si="4"/>
        <v>93379036.437927097</v>
      </c>
      <c r="N24" s="223">
        <f t="shared" si="4"/>
        <v>109789224.8063992</v>
      </c>
      <c r="O24" s="223">
        <f t="shared" si="4"/>
        <v>49975951.402860537</v>
      </c>
      <c r="P24" s="223">
        <f t="shared" si="4"/>
        <v>0</v>
      </c>
      <c r="Q24" s="223">
        <f t="shared" si="4"/>
        <v>0</v>
      </c>
      <c r="R24" s="223">
        <f t="shared" si="4"/>
        <v>0</v>
      </c>
      <c r="S24" s="223">
        <f t="shared" si="4"/>
        <v>0</v>
      </c>
      <c r="T24" s="223">
        <f t="shared" si="3"/>
        <v>0</v>
      </c>
    </row>
    <row r="25" spans="1:24" x14ac:dyDescent="0.25">
      <c r="A25" s="240" t="s">
        <v>385</v>
      </c>
      <c r="B25" s="241"/>
      <c r="C25" s="242">
        <v>224805220.24963695</v>
      </c>
      <c r="D25" s="223">
        <f t="shared" si="4"/>
        <v>0</v>
      </c>
      <c r="E25" s="223">
        <f t="shared" si="4"/>
        <v>0</v>
      </c>
      <c r="F25" s="223">
        <f>F10*F$18</f>
        <v>9549160.4863959178</v>
      </c>
      <c r="G25" s="223">
        <f t="shared" si="4"/>
        <v>17089766.609605674</v>
      </c>
      <c r="H25" s="223">
        <f t="shared" si="4"/>
        <v>68298500.491230175</v>
      </c>
      <c r="I25" s="223">
        <f t="shared" si="4"/>
        <v>97386414.717741534</v>
      </c>
      <c r="J25" s="223">
        <f t="shared" si="4"/>
        <v>32481377.944663644</v>
      </c>
      <c r="K25" s="223">
        <f t="shared" si="4"/>
        <v>0</v>
      </c>
      <c r="L25" s="223">
        <f t="shared" si="4"/>
        <v>0</v>
      </c>
      <c r="M25" s="223">
        <f t="shared" si="4"/>
        <v>0</v>
      </c>
      <c r="N25" s="223">
        <f t="shared" si="4"/>
        <v>0</v>
      </c>
      <c r="O25" s="223">
        <f t="shared" si="4"/>
        <v>0</v>
      </c>
      <c r="P25" s="223">
        <f t="shared" si="4"/>
        <v>0</v>
      </c>
      <c r="Q25" s="223">
        <f t="shared" si="4"/>
        <v>0</v>
      </c>
      <c r="R25" s="223">
        <f t="shared" si="4"/>
        <v>0</v>
      </c>
      <c r="S25" s="223">
        <f t="shared" si="4"/>
        <v>0</v>
      </c>
      <c r="T25" s="223">
        <f t="shared" si="3"/>
        <v>0</v>
      </c>
    </row>
    <row r="26" spans="1:24" x14ac:dyDescent="0.25">
      <c r="A26" s="243" t="s">
        <v>386</v>
      </c>
      <c r="B26" s="244"/>
      <c r="C26" s="242">
        <v>138888860.96956149</v>
      </c>
      <c r="D26" s="223">
        <f t="shared" si="4"/>
        <v>0</v>
      </c>
      <c r="E26" s="223">
        <f t="shared" si="4"/>
        <v>0</v>
      </c>
      <c r="F26" s="223">
        <f t="shared" si="4"/>
        <v>0</v>
      </c>
      <c r="G26" s="223">
        <f t="shared" si="4"/>
        <v>0</v>
      </c>
      <c r="H26" s="223">
        <f t="shared" si="4"/>
        <v>0</v>
      </c>
      <c r="I26" s="223">
        <f t="shared" si="4"/>
        <v>0</v>
      </c>
      <c r="J26" s="223">
        <f t="shared" si="4"/>
        <v>3567679.8201973741</v>
      </c>
      <c r="K26" s="223">
        <f t="shared" si="4"/>
        <v>33303484.945905045</v>
      </c>
      <c r="L26" s="223">
        <f t="shared" si="4"/>
        <v>38187175.922924273</v>
      </c>
      <c r="M26" s="223">
        <f t="shared" si="4"/>
        <v>46499497.923964716</v>
      </c>
      <c r="N26" s="223">
        <f t="shared" si="4"/>
        <v>17331022.356570091</v>
      </c>
      <c r="O26" s="223">
        <f t="shared" si="4"/>
        <v>0</v>
      </c>
      <c r="P26" s="223">
        <f t="shared" si="4"/>
        <v>0</v>
      </c>
      <c r="Q26" s="223">
        <f t="shared" si="4"/>
        <v>0</v>
      </c>
      <c r="R26" s="223">
        <f t="shared" si="4"/>
        <v>0</v>
      </c>
      <c r="S26" s="223">
        <f t="shared" si="4"/>
        <v>0</v>
      </c>
      <c r="T26" s="223">
        <f t="shared" si="3"/>
        <v>0</v>
      </c>
    </row>
    <row r="27" spans="1:24" x14ac:dyDescent="0.25">
      <c r="A27" s="243" t="s">
        <v>387</v>
      </c>
      <c r="B27" s="244"/>
      <c r="C27" s="242">
        <v>357917047.24547487</v>
      </c>
      <c r="D27" s="223">
        <v>59489842.533000961</v>
      </c>
      <c r="E27" s="223">
        <f t="shared" si="4"/>
        <v>27128775.842211995</v>
      </c>
      <c r="F27" s="223">
        <f t="shared" si="4"/>
        <v>25242809.191388056</v>
      </c>
      <c r="G27" s="223">
        <f t="shared" si="4"/>
        <v>26342227.518085487</v>
      </c>
      <c r="H27" s="223">
        <f t="shared" si="4"/>
        <v>21673566.221104145</v>
      </c>
      <c r="I27" s="223">
        <f t="shared" si="4"/>
        <v>24240148.740463011</v>
      </c>
      <c r="J27" s="223">
        <f t="shared" si="4"/>
        <v>35270210.450929768</v>
      </c>
      <c r="K27" s="223">
        <f t="shared" si="4"/>
        <v>37589294.060393378</v>
      </c>
      <c r="L27" s="223">
        <f t="shared" si="4"/>
        <v>40048902.482984506</v>
      </c>
      <c r="M27" s="223">
        <f t="shared" si="4"/>
        <v>24522800.463900845</v>
      </c>
      <c r="N27" s="223">
        <f t="shared" si="4"/>
        <v>16967152.905872043</v>
      </c>
      <c r="O27" s="223">
        <f t="shared" si="4"/>
        <v>19401316.835140716</v>
      </c>
      <c r="P27" s="223">
        <f t="shared" si="4"/>
        <v>0</v>
      </c>
      <c r="Q27" s="223">
        <f t="shared" si="4"/>
        <v>0</v>
      </c>
      <c r="R27" s="223">
        <f t="shared" si="4"/>
        <v>0</v>
      </c>
      <c r="S27" s="223">
        <f t="shared" si="4"/>
        <v>0</v>
      </c>
      <c r="T27" s="223">
        <f t="shared" si="3"/>
        <v>0</v>
      </c>
    </row>
    <row r="28" spans="1:24" x14ac:dyDescent="0.25">
      <c r="A28" s="240" t="s">
        <v>388</v>
      </c>
      <c r="B28" s="241"/>
      <c r="C28" s="242">
        <v>167702218.57726026</v>
      </c>
      <c r="D28" s="223">
        <f>D13*D$18</f>
        <v>3476160.84</v>
      </c>
      <c r="E28" s="223">
        <f t="shared" si="4"/>
        <v>10188002.852549998</v>
      </c>
      <c r="F28" s="223">
        <f t="shared" si="4"/>
        <v>10503830.940979047</v>
      </c>
      <c r="G28" s="223">
        <f t="shared" si="4"/>
        <v>10915057.779342601</v>
      </c>
      <c r="H28" s="223">
        <f t="shared" si="4"/>
        <v>11209294.188134404</v>
      </c>
      <c r="I28" s="223">
        <f t="shared" si="4"/>
        <v>15155186.058774736</v>
      </c>
      <c r="J28" s="223">
        <f t="shared" si="4"/>
        <v>28235475.257895611</v>
      </c>
      <c r="K28" s="223">
        <f t="shared" si="4"/>
        <v>27177324.073662732</v>
      </c>
      <c r="L28" s="223">
        <f t="shared" si="4"/>
        <v>28130570.376171187</v>
      </c>
      <c r="M28" s="223">
        <f t="shared" si="4"/>
        <v>13132288.304720242</v>
      </c>
      <c r="N28" s="223">
        <f t="shared" si="4"/>
        <v>8372136.9215979688</v>
      </c>
      <c r="O28" s="223">
        <f t="shared" si="4"/>
        <v>1206890.9834317164</v>
      </c>
      <c r="P28" s="223">
        <f t="shared" si="4"/>
        <v>0</v>
      </c>
      <c r="Q28" s="223">
        <f t="shared" si="4"/>
        <v>0</v>
      </c>
      <c r="R28" s="223">
        <f t="shared" si="4"/>
        <v>0</v>
      </c>
      <c r="S28" s="223">
        <f t="shared" si="4"/>
        <v>0</v>
      </c>
      <c r="T28" s="223">
        <f t="shared" si="3"/>
        <v>0</v>
      </c>
      <c r="X28" s="246">
        <f>C28/SUM(C20:C27)</f>
        <v>7.5512076255852961E-2</v>
      </c>
    </row>
    <row r="29" spans="1:24" x14ac:dyDescent="0.25">
      <c r="A29" s="243" t="s">
        <v>389</v>
      </c>
      <c r="B29" s="244"/>
      <c r="C29" s="242">
        <v>82587149.251776278</v>
      </c>
      <c r="D29" s="223">
        <f>IF('[1]D-O LRT Sources'!D$36&gt;0,'[1]Financing Summary'!D$136,0)</f>
        <v>0</v>
      </c>
      <c r="E29" s="223">
        <f>IF('[1]D-O LRT Sources'!E$36&gt;0,MIN('[1]D-O LRT Assumptions'!$C$4-SUM('[1]D-O LRT Uses'!$C$20:$C$28)-SUM('[1]D-O LRT Uses'!D29:$D$29),'[1]Financing Summary'!E$136),0)</f>
        <v>0</v>
      </c>
      <c r="F29" s="223">
        <f>IF('[1]D-O LRT Sources'!F$36&gt;0,MIN('[1]D-O LRT Assumptions'!$C$4-SUM('[1]D-O LRT Uses'!$C$20:$C$28)-SUM('[1]D-O LRT Uses'!$D29:E$29),'[1]Financing Summary'!F$136),0)</f>
        <v>0</v>
      </c>
      <c r="G29" s="223">
        <f>IF('[1]D-O LRT Sources'!G$36&gt;0,MIN('[1]D-O LRT Assumptions'!$C$4-SUM('[1]D-O LRT Uses'!$C$20:$C$28)-SUM('[1]D-O LRT Uses'!$D29:F$29),'[1]Financing Summary'!G$136),0)</f>
        <v>800000</v>
      </c>
      <c r="H29" s="223">
        <f>IF('[1]D-O LRT Sources'!H$36&gt;0,MIN('[1]D-O LRT Assumptions'!$C$4-SUM('[1]D-O LRT Uses'!$C$20:$C$28)-SUM('[1]D-O LRT Uses'!$D29:G$29),'[1]Financing Summary'!H$136),0)</f>
        <v>0</v>
      </c>
      <c r="I29" s="223">
        <f>IF('[1]D-O LRT Sources'!I$36&gt;0,MIN('[1]D-O LRT Assumptions'!$C$4-SUM('[1]D-O LRT Uses'!$C$20:$C$28)-SUM('[1]D-O LRT Uses'!$D29:H$29),'[1]Financing Summary'!I$136),0)</f>
        <v>0</v>
      </c>
      <c r="J29" s="223">
        <f>IF('[1]D-O LRT Sources'!J$36&gt;0,MIN('[1]D-O LRT Assumptions'!$C$4-SUM('[1]D-O LRT Uses'!$C$20:$C$28)-SUM('[1]D-O LRT Uses'!$D29:I$29),'[1]Financing Summary'!J$136),0)</f>
        <v>0</v>
      </c>
      <c r="K29" s="223">
        <f>IF('[1]D-O LRT Sources'!K$36&gt;0,MIN('[1]D-O LRT Assumptions'!$C$4-SUM('[1]D-O LRT Uses'!$C$20:$C$28)-SUM('[1]D-O LRT Uses'!$D29:J$29),'[1]Financing Summary'!K$136),0)</f>
        <v>800000</v>
      </c>
      <c r="L29" s="223">
        <f>IF('[1]D-O LRT Sources'!L$36&gt;0,MIN('[1]D-O LRT Assumptions'!$C$4-SUM('[1]D-O LRT Uses'!$C$20:$C$28)-SUM('[1]D-O LRT Uses'!$D29:K$29),'[1]Financing Summary'!L$136),0)</f>
        <v>5750000</v>
      </c>
      <c r="M29" s="223">
        <f>IF('[1]D-O LRT Sources'!M$36&gt;0,MIN('[1]D-O LRT Assumptions'!$C$4-SUM('[1]D-O LRT Uses'!$C$20:$C$28)-SUM('[1]D-O LRT Uses'!$D29:L$29),'[1]Financing Summary'!M$136),0)</f>
        <v>13751431.853562238</v>
      </c>
      <c r="N29" s="223">
        <f>IF('[1]D-O LRT Sources'!N$36&gt;0,MIN('[1]D-O LRT Assumptions'!$C$4-SUM('[1]D-O LRT Uses'!$C$20:$C$28)-SUM('[1]D-O LRT Uses'!$D29:M$29),'[1]Financing Summary'!N$136),0)</f>
        <v>16932720.980946966</v>
      </c>
      <c r="O29" s="223">
        <f>IF('[1]D-O LRT Sources'!O$36&gt;0,MIN('[1]D-O LRT Assumptions'!$C$4-SUM('[1]D-O LRT Uses'!$C$20:$C$28)-SUM('[1]D-O LRT Uses'!$D29:N$29),'[1]Financing Summary'!O$136),0)</f>
        <v>15849257.20926708</v>
      </c>
      <c r="P29" s="223">
        <f>IF('[1]D-O LRT Sources'!P$36&gt;0,MIN('[1]D-O LRT Assumptions'!$C$4-SUM('[1]D-O LRT Uses'!$C$20:$C$28)-SUM('[1]D-O LRT Uses'!$D29:O$29),'[1]Financing Summary'!P$136),0)</f>
        <v>12745356.887999998</v>
      </c>
      <c r="Q29" s="223">
        <f>IF('[1]D-O LRT Sources'!Q$36&gt;0,MIN('[1]D-O LRT Assumptions'!$C$4-SUM('[1]D-O LRT Uses'!$C$20:$C$28)-SUM('[1]D-O LRT Uses'!$D29:P$29),'[1]Financing Summary'!Q$136),0)</f>
        <v>9116653.5680000018</v>
      </c>
      <c r="R29" s="223">
        <f>IF('[1]D-O LRT Sources'!R$36&gt;0,MIN('[1]D-O LRT Assumptions'!$C$4-SUM('[1]D-O LRT Uses'!$C$20:$C$28)-SUM('[1]D-O LRT Uses'!$D29:Q$29),'[1]Financing Summary'!R$136),0)</f>
        <v>5278732.4040000001</v>
      </c>
      <c r="S29" s="223">
        <f>IF('[1]D-O LRT Sources'!S$36&gt;0,MIN('[1]D-O LRT Assumptions'!$C$4-SUM('[1]D-O LRT Uses'!$C$20:$C$28)-SUM('[1]D-O LRT Uses'!$D29:R$29),'[1]Financing Summary'!S$136),0)</f>
        <v>1562996.348</v>
      </c>
      <c r="T29" s="223">
        <f>IF('[1]D-O LRT Sources'!T$36&gt;0,MIN('[1]D-O LRT Assumptions'!$C$4-SUM('[1]D-O LRT Uses'!$C$20:$C$28)-SUM('[1]D-O LRT Uses'!$D29:S$29),'[1]Financing Summary'!T$136),0)</f>
        <v>0</v>
      </c>
    </row>
    <row r="30" spans="1:24" x14ac:dyDescent="0.25">
      <c r="A30" s="224" t="s">
        <v>390</v>
      </c>
      <c r="B30" s="225"/>
      <c r="C30" s="242">
        <v>2471155577.4806561</v>
      </c>
      <c r="D30" s="245">
        <f t="shared" ref="D30" si="5">SUM(D20:D29)</f>
        <v>62966003.373000965</v>
      </c>
      <c r="E30" s="245">
        <f>SUM(E20:E29)</f>
        <v>37316778.694761992</v>
      </c>
      <c r="F30" s="245">
        <f t="shared" ref="F30:T30" si="6">SUM(F20:F29)</f>
        <v>45295800.618763022</v>
      </c>
      <c r="G30" s="245">
        <f t="shared" si="6"/>
        <v>61448548.64483583</v>
      </c>
      <c r="H30" s="245">
        <f t="shared" si="6"/>
        <v>155275505.96182057</v>
      </c>
      <c r="I30" s="245">
        <f t="shared" si="6"/>
        <v>192943953.23870936</v>
      </c>
      <c r="J30" s="245">
        <f t="shared" si="6"/>
        <v>255271316.60511065</v>
      </c>
      <c r="K30" s="245">
        <f t="shared" si="6"/>
        <v>480521022.11536878</v>
      </c>
      <c r="L30" s="245">
        <f t="shared" si="6"/>
        <v>428326675.53762412</v>
      </c>
      <c r="M30" s="245">
        <f t="shared" si="6"/>
        <v>319659947.75211906</v>
      </c>
      <c r="N30" s="245">
        <f t="shared" si="6"/>
        <v>249600699.58183792</v>
      </c>
      <c r="O30" s="245">
        <f t="shared" si="6"/>
        <v>153825586.14870414</v>
      </c>
      <c r="P30" s="245">
        <f t="shared" si="6"/>
        <v>12745356.887999998</v>
      </c>
      <c r="Q30" s="245">
        <f t="shared" si="6"/>
        <v>9116653.5680000018</v>
      </c>
      <c r="R30" s="245">
        <f t="shared" si="6"/>
        <v>5278732.4040000001</v>
      </c>
      <c r="S30" s="245">
        <f t="shared" si="6"/>
        <v>1562996.348</v>
      </c>
      <c r="T30" s="245">
        <f t="shared" si="6"/>
        <v>0</v>
      </c>
    </row>
    <row r="32" spans="1:24" x14ac:dyDescent="0.25">
      <c r="A32" t="s">
        <v>399</v>
      </c>
    </row>
    <row r="33" spans="1:20" x14ac:dyDescent="0.25">
      <c r="B33" s="215" t="s">
        <v>402</v>
      </c>
      <c r="C33" s="215" t="s">
        <v>400</v>
      </c>
      <c r="D33" s="215" t="s">
        <v>401</v>
      </c>
      <c r="E33" s="215" t="s">
        <v>396</v>
      </c>
      <c r="F33" s="215" t="s">
        <v>5</v>
      </c>
    </row>
    <row r="34" spans="1:20" x14ac:dyDescent="0.25">
      <c r="A34" s="240" t="s">
        <v>395</v>
      </c>
      <c r="B34" s="219">
        <f>'[2]Report #1 80.03'!M10</f>
        <v>8302778.4500000011</v>
      </c>
      <c r="C34" s="219">
        <f>'[2]Report #1 80.03'!N10</f>
        <v>13690926.000000002</v>
      </c>
      <c r="D34" s="219">
        <f>'[2]Report #1 80.03'!O10</f>
        <v>9585744.2699999996</v>
      </c>
      <c r="E34" s="219">
        <f>'[2]Report #1 80.03'!P10</f>
        <v>8129537.0099999998</v>
      </c>
      <c r="G34" t="s">
        <v>415</v>
      </c>
    </row>
    <row r="35" spans="1:20" x14ac:dyDescent="0.25">
      <c r="A35" s="240" t="s">
        <v>397</v>
      </c>
      <c r="B35" s="240"/>
      <c r="C35" s="240"/>
      <c r="F35" s="219">
        <f>D30-E34</f>
        <v>54836466.363000967</v>
      </c>
      <c r="G35" t="s">
        <v>414</v>
      </c>
    </row>
    <row r="36" spans="1:20" x14ac:dyDescent="0.25">
      <c r="A36" s="247"/>
      <c r="B36" s="247"/>
      <c r="C36" s="247"/>
      <c r="E36" s="248"/>
    </row>
    <row r="37" spans="1:20" x14ac:dyDescent="0.25">
      <c r="A37" s="240" t="s">
        <v>398</v>
      </c>
      <c r="B37" s="240"/>
      <c r="C37" s="240"/>
      <c r="D37" s="219"/>
      <c r="F37" s="219">
        <f>F10</f>
        <v>8713431</v>
      </c>
    </row>
    <row r="38" spans="1:20" x14ac:dyDescent="0.25">
      <c r="A38" s="247"/>
      <c r="B38" s="247"/>
      <c r="C38" s="247"/>
      <c r="E38" s="248"/>
    </row>
    <row r="40" spans="1:20" x14ac:dyDescent="0.25">
      <c r="A40" t="s">
        <v>404</v>
      </c>
    </row>
    <row r="41" spans="1:20" x14ac:dyDescent="0.25">
      <c r="A41" s="190" t="s">
        <v>361</v>
      </c>
      <c r="B41" s="191"/>
      <c r="C41" s="191"/>
      <c r="D41" s="191"/>
      <c r="E41" s="191"/>
      <c r="F41" s="191"/>
      <c r="G41" s="191"/>
      <c r="H41" s="191"/>
      <c r="I41" s="191"/>
      <c r="J41" s="191"/>
      <c r="K41" s="191"/>
      <c r="L41" s="191"/>
      <c r="M41" s="191"/>
      <c r="N41" s="191"/>
      <c r="O41" s="191"/>
      <c r="P41" s="192"/>
      <c r="Q41" s="191"/>
      <c r="R41" s="191"/>
      <c r="S41" s="191"/>
      <c r="T41" s="191"/>
    </row>
    <row r="42" spans="1:20" x14ac:dyDescent="0.25">
      <c r="A42" s="193" t="s">
        <v>362</v>
      </c>
      <c r="B42" s="194"/>
      <c r="C42" s="194"/>
      <c r="D42" s="194">
        <v>2017</v>
      </c>
      <c r="E42" s="194">
        <v>2018</v>
      </c>
      <c r="F42" s="194">
        <v>2019</v>
      </c>
      <c r="G42" s="194">
        <v>2020</v>
      </c>
      <c r="H42" s="194">
        <v>2021</v>
      </c>
      <c r="I42" s="194">
        <v>2022</v>
      </c>
      <c r="J42" s="194">
        <v>2023</v>
      </c>
      <c r="K42" s="194">
        <v>2024</v>
      </c>
      <c r="L42" s="194">
        <v>2025</v>
      </c>
      <c r="M42" s="194">
        <v>2026</v>
      </c>
      <c r="N42" s="194">
        <v>2027</v>
      </c>
      <c r="O42" s="194">
        <v>2028</v>
      </c>
      <c r="P42" s="194">
        <v>2029</v>
      </c>
      <c r="Q42" s="194">
        <v>2030</v>
      </c>
      <c r="R42" s="194">
        <v>2031</v>
      </c>
      <c r="S42" s="194">
        <v>2032</v>
      </c>
      <c r="T42" s="194">
        <v>2033</v>
      </c>
    </row>
    <row r="43" spans="1:20" x14ac:dyDescent="0.25">
      <c r="A43" s="198" t="s">
        <v>363</v>
      </c>
      <c r="B43" s="196"/>
      <c r="C43" s="196"/>
      <c r="D43" s="251"/>
      <c r="E43" s="251"/>
      <c r="F43" s="251"/>
      <c r="G43" s="239"/>
      <c r="H43" s="239"/>
      <c r="I43" s="239"/>
      <c r="J43" s="239"/>
      <c r="K43" s="239"/>
      <c r="L43" s="239"/>
      <c r="M43" s="239"/>
      <c r="N43" s="239"/>
      <c r="O43" s="239"/>
      <c r="P43" s="239"/>
      <c r="Q43" s="239"/>
      <c r="R43" s="239"/>
      <c r="S43" s="239"/>
      <c r="T43" s="239"/>
    </row>
    <row r="44" spans="1:20" x14ac:dyDescent="0.25">
      <c r="A44" s="253" t="s">
        <v>397</v>
      </c>
      <c r="B44" s="254"/>
      <c r="C44" s="254"/>
      <c r="D44" s="239"/>
      <c r="E44" s="250">
        <f>$F$35/2</f>
        <v>27418233.181500483</v>
      </c>
      <c r="F44" s="250">
        <f>$F$35/2</f>
        <v>27418233.181500483</v>
      </c>
      <c r="G44" s="239"/>
      <c r="H44" s="239"/>
      <c r="I44" s="239"/>
      <c r="J44" s="239"/>
      <c r="K44" s="239"/>
      <c r="L44" s="239"/>
      <c r="M44" s="239"/>
      <c r="N44" s="239"/>
      <c r="O44" s="239"/>
      <c r="P44" s="239"/>
      <c r="Q44" s="239"/>
      <c r="R44" s="239"/>
      <c r="S44" s="239"/>
      <c r="T44" s="239"/>
    </row>
    <row r="45" spans="1:20" x14ac:dyDescent="0.25">
      <c r="A45" s="199" t="s">
        <v>364</v>
      </c>
      <c r="B45" s="196"/>
      <c r="C45" s="197"/>
      <c r="D45" s="252">
        <f>D20</f>
        <v>0</v>
      </c>
      <c r="E45" s="252">
        <f t="shared" ref="E45:T54" si="7">E20</f>
        <v>0</v>
      </c>
      <c r="F45" s="252">
        <f t="shared" si="7"/>
        <v>0</v>
      </c>
      <c r="G45" s="223">
        <f t="shared" si="7"/>
        <v>0</v>
      </c>
      <c r="H45" s="223">
        <f t="shared" si="7"/>
        <v>0</v>
      </c>
      <c r="I45" s="223">
        <f t="shared" si="7"/>
        <v>2207616.9797453261</v>
      </c>
      <c r="J45" s="223">
        <f>J20</f>
        <v>82298899.533142194</v>
      </c>
      <c r="K45" s="223">
        <f t="shared" si="7"/>
        <v>177502685.10573</v>
      </c>
      <c r="L45" s="223">
        <f t="shared" si="7"/>
        <v>150977048.59537652</v>
      </c>
      <c r="M45" s="223">
        <f t="shared" si="7"/>
        <v>50490580.238721102</v>
      </c>
      <c r="N45" s="223">
        <f t="shared" si="7"/>
        <v>6121878.6744047552</v>
      </c>
      <c r="O45" s="223">
        <f t="shared" si="7"/>
        <v>0</v>
      </c>
      <c r="P45" s="223">
        <f t="shared" si="7"/>
        <v>0</v>
      </c>
      <c r="Q45" s="223">
        <f t="shared" si="7"/>
        <v>0</v>
      </c>
      <c r="R45" s="223">
        <f t="shared" si="7"/>
        <v>0</v>
      </c>
      <c r="S45" s="223">
        <f t="shared" si="7"/>
        <v>0</v>
      </c>
      <c r="T45" s="223">
        <f t="shared" si="7"/>
        <v>0</v>
      </c>
    </row>
    <row r="46" spans="1:20" x14ac:dyDescent="0.25">
      <c r="A46" s="199" t="s">
        <v>365</v>
      </c>
      <c r="B46" s="196"/>
      <c r="C46" s="197"/>
      <c r="D46" s="223">
        <f t="shared" ref="D46:S54" si="8">D21</f>
        <v>0</v>
      </c>
      <c r="E46" s="223">
        <f t="shared" si="8"/>
        <v>0</v>
      </c>
      <c r="F46" s="223">
        <f t="shared" si="8"/>
        <v>0</v>
      </c>
      <c r="G46" s="223">
        <f t="shared" si="8"/>
        <v>0</v>
      </c>
      <c r="H46" s="223">
        <f t="shared" si="8"/>
        <v>0</v>
      </c>
      <c r="I46" s="223">
        <f t="shared" si="8"/>
        <v>0</v>
      </c>
      <c r="J46" s="223">
        <f t="shared" si="8"/>
        <v>16749214.96100563</v>
      </c>
      <c r="K46" s="223">
        <f t="shared" si="8"/>
        <v>65870875.658498071</v>
      </c>
      <c r="L46" s="223">
        <f t="shared" si="8"/>
        <v>63125812.478451043</v>
      </c>
      <c r="M46" s="223">
        <f t="shared" si="8"/>
        <v>8744117.1418306883</v>
      </c>
      <c r="N46" s="223">
        <f t="shared" si="8"/>
        <v>63332558.27046147</v>
      </c>
      <c r="O46" s="223">
        <f t="shared" si="8"/>
        <v>64910730.575431541</v>
      </c>
      <c r="P46" s="223">
        <f t="shared" si="8"/>
        <v>0</v>
      </c>
      <c r="Q46" s="223">
        <f t="shared" si="8"/>
        <v>0</v>
      </c>
      <c r="R46" s="223">
        <f t="shared" si="8"/>
        <v>0</v>
      </c>
      <c r="S46" s="223">
        <f t="shared" si="8"/>
        <v>0</v>
      </c>
      <c r="T46" s="223">
        <f t="shared" si="7"/>
        <v>0</v>
      </c>
    </row>
    <row r="47" spans="1:20" x14ac:dyDescent="0.25">
      <c r="A47" s="199" t="s">
        <v>366</v>
      </c>
      <c r="B47" s="196"/>
      <c r="C47" s="197"/>
      <c r="D47" s="223">
        <f t="shared" si="8"/>
        <v>0</v>
      </c>
      <c r="E47" s="223">
        <f t="shared" si="7"/>
        <v>0</v>
      </c>
      <c r="F47" s="223">
        <f t="shared" si="7"/>
        <v>0</v>
      </c>
      <c r="G47" s="223">
        <f t="shared" si="7"/>
        <v>0</v>
      </c>
      <c r="H47" s="223">
        <f t="shared" si="7"/>
        <v>0</v>
      </c>
      <c r="I47" s="223">
        <f t="shared" si="7"/>
        <v>0</v>
      </c>
      <c r="J47" s="223">
        <f t="shared" si="7"/>
        <v>3247947.1029475485</v>
      </c>
      <c r="K47" s="223">
        <f t="shared" si="7"/>
        <v>19858627.119852033</v>
      </c>
      <c r="L47" s="223">
        <f t="shared" si="7"/>
        <v>38135771.009779066</v>
      </c>
      <c r="M47" s="223">
        <f t="shared" si="7"/>
        <v>43899513.033832386</v>
      </c>
      <c r="N47" s="223">
        <f t="shared" si="7"/>
        <v>0</v>
      </c>
      <c r="O47" s="223">
        <f t="shared" si="7"/>
        <v>0</v>
      </c>
      <c r="P47" s="223">
        <f t="shared" si="7"/>
        <v>0</v>
      </c>
      <c r="Q47" s="223">
        <f t="shared" si="7"/>
        <v>0</v>
      </c>
      <c r="R47" s="223">
        <f t="shared" si="7"/>
        <v>0</v>
      </c>
      <c r="S47" s="223">
        <f t="shared" si="7"/>
        <v>0</v>
      </c>
      <c r="T47" s="223">
        <f t="shared" si="7"/>
        <v>0</v>
      </c>
    </row>
    <row r="48" spans="1:20" x14ac:dyDescent="0.25">
      <c r="A48" s="199" t="s">
        <v>367</v>
      </c>
      <c r="B48" s="196"/>
      <c r="C48" s="197"/>
      <c r="D48" s="223">
        <f t="shared" si="8"/>
        <v>0</v>
      </c>
      <c r="E48" s="223">
        <f t="shared" si="7"/>
        <v>0</v>
      </c>
      <c r="F48" s="223">
        <f t="shared" si="7"/>
        <v>0</v>
      </c>
      <c r="G48" s="223">
        <f t="shared" si="7"/>
        <v>6301496.7378020678</v>
      </c>
      <c r="H48" s="223">
        <f t="shared" si="7"/>
        <v>54094145.061351843</v>
      </c>
      <c r="I48" s="223">
        <f t="shared" si="7"/>
        <v>53954586.74198474</v>
      </c>
      <c r="J48" s="223">
        <f t="shared" si="7"/>
        <v>50649113.681211613</v>
      </c>
      <c r="K48" s="223">
        <f t="shared" si="7"/>
        <v>98693283.384458527</v>
      </c>
      <c r="L48" s="223">
        <f t="shared" si="7"/>
        <v>44465313.04909233</v>
      </c>
      <c r="M48" s="223">
        <f t="shared" si="7"/>
        <v>25240682.353659753</v>
      </c>
      <c r="N48" s="223">
        <f t="shared" si="7"/>
        <v>10754004.665585442</v>
      </c>
      <c r="O48" s="223">
        <f t="shared" si="7"/>
        <v>2481439.142572545</v>
      </c>
      <c r="P48" s="223">
        <f t="shared" si="7"/>
        <v>0</v>
      </c>
      <c r="Q48" s="223">
        <f t="shared" si="7"/>
        <v>0</v>
      </c>
      <c r="R48" s="223">
        <f t="shared" si="7"/>
        <v>0</v>
      </c>
      <c r="S48" s="223">
        <f t="shared" si="7"/>
        <v>0</v>
      </c>
      <c r="T48" s="223">
        <f t="shared" si="7"/>
        <v>0</v>
      </c>
    </row>
    <row r="49" spans="1:20" x14ac:dyDescent="0.25">
      <c r="A49" s="199" t="s">
        <v>368</v>
      </c>
      <c r="B49" s="196"/>
      <c r="C49" s="197"/>
      <c r="D49" s="223">
        <f t="shared" si="8"/>
        <v>0</v>
      </c>
      <c r="E49" s="223">
        <f t="shared" si="7"/>
        <v>0</v>
      </c>
      <c r="F49" s="223">
        <f t="shared" si="7"/>
        <v>0</v>
      </c>
      <c r="G49" s="223">
        <f t="shared" si="7"/>
        <v>0</v>
      </c>
      <c r="H49" s="223">
        <f t="shared" si="7"/>
        <v>0</v>
      </c>
      <c r="I49" s="223">
        <f t="shared" si="7"/>
        <v>0</v>
      </c>
      <c r="J49" s="223">
        <f t="shared" si="7"/>
        <v>2771397.853117248</v>
      </c>
      <c r="K49" s="223">
        <f t="shared" si="7"/>
        <v>19725447.766868941</v>
      </c>
      <c r="L49" s="223">
        <f t="shared" si="7"/>
        <v>19506081.622845214</v>
      </c>
      <c r="M49" s="223">
        <f t="shared" si="7"/>
        <v>93379036.437927097</v>
      </c>
      <c r="N49" s="223">
        <f t="shared" si="7"/>
        <v>109789224.8063992</v>
      </c>
      <c r="O49" s="223">
        <f t="shared" si="7"/>
        <v>49975951.402860537</v>
      </c>
      <c r="P49" s="223">
        <f t="shared" si="7"/>
        <v>0</v>
      </c>
      <c r="Q49" s="223">
        <f t="shared" si="7"/>
        <v>0</v>
      </c>
      <c r="R49" s="223">
        <f t="shared" si="7"/>
        <v>0</v>
      </c>
      <c r="S49" s="223">
        <f t="shared" si="7"/>
        <v>0</v>
      </c>
      <c r="T49" s="223">
        <f t="shared" si="7"/>
        <v>0</v>
      </c>
    </row>
    <row r="50" spans="1:20" x14ac:dyDescent="0.25">
      <c r="A50" s="199" t="s">
        <v>369</v>
      </c>
      <c r="B50" s="196"/>
      <c r="C50" s="197"/>
      <c r="D50" s="223">
        <f t="shared" si="8"/>
        <v>0</v>
      </c>
      <c r="E50" s="249">
        <f>F10</f>
        <v>8713431</v>
      </c>
      <c r="F50" s="249">
        <f>F25-E50</f>
        <v>835729.48639591783</v>
      </c>
      <c r="G50" s="223">
        <f t="shared" si="7"/>
        <v>17089766.609605674</v>
      </c>
      <c r="H50" s="223">
        <f t="shared" si="7"/>
        <v>68298500.491230175</v>
      </c>
      <c r="I50" s="223">
        <f t="shared" si="7"/>
        <v>97386414.717741534</v>
      </c>
      <c r="J50" s="223">
        <f t="shared" si="7"/>
        <v>32481377.944663644</v>
      </c>
      <c r="K50" s="223">
        <f t="shared" si="7"/>
        <v>0</v>
      </c>
      <c r="L50" s="223">
        <f t="shared" si="7"/>
        <v>0</v>
      </c>
      <c r="M50" s="223">
        <f t="shared" si="7"/>
        <v>0</v>
      </c>
      <c r="N50" s="223">
        <f t="shared" si="7"/>
        <v>0</v>
      </c>
      <c r="O50" s="223">
        <f t="shared" si="7"/>
        <v>0</v>
      </c>
      <c r="P50" s="223">
        <f t="shared" si="7"/>
        <v>0</v>
      </c>
      <c r="Q50" s="223">
        <f t="shared" si="7"/>
        <v>0</v>
      </c>
      <c r="R50" s="223">
        <f t="shared" si="7"/>
        <v>0</v>
      </c>
      <c r="S50" s="223">
        <f t="shared" si="7"/>
        <v>0</v>
      </c>
      <c r="T50" s="223">
        <f t="shared" si="7"/>
        <v>0</v>
      </c>
    </row>
    <row r="51" spans="1:20" x14ac:dyDescent="0.25">
      <c r="A51" s="199" t="s">
        <v>370</v>
      </c>
      <c r="B51" s="196"/>
      <c r="C51" s="197"/>
      <c r="D51" s="223">
        <f t="shared" si="8"/>
        <v>0</v>
      </c>
      <c r="E51" s="223">
        <f t="shared" si="7"/>
        <v>0</v>
      </c>
      <c r="F51" s="223">
        <f t="shared" si="7"/>
        <v>0</v>
      </c>
      <c r="G51" s="223">
        <f t="shared" si="7"/>
        <v>0</v>
      </c>
      <c r="H51" s="223">
        <f t="shared" si="7"/>
        <v>0</v>
      </c>
      <c r="I51" s="223">
        <f t="shared" si="7"/>
        <v>0</v>
      </c>
      <c r="J51" s="223">
        <f t="shared" si="7"/>
        <v>3567679.8201973741</v>
      </c>
      <c r="K51" s="223">
        <f t="shared" si="7"/>
        <v>33303484.945905045</v>
      </c>
      <c r="L51" s="223">
        <f t="shared" si="7"/>
        <v>38187175.922924273</v>
      </c>
      <c r="M51" s="223">
        <f t="shared" si="7"/>
        <v>46499497.923964716</v>
      </c>
      <c r="N51" s="223">
        <f t="shared" si="7"/>
        <v>17331022.356570091</v>
      </c>
      <c r="O51" s="223">
        <f t="shared" si="7"/>
        <v>0</v>
      </c>
      <c r="P51" s="223">
        <f t="shared" si="7"/>
        <v>0</v>
      </c>
      <c r="Q51" s="223">
        <f t="shared" si="7"/>
        <v>0</v>
      </c>
      <c r="R51" s="223">
        <f t="shared" si="7"/>
        <v>0</v>
      </c>
      <c r="S51" s="223">
        <f t="shared" si="7"/>
        <v>0</v>
      </c>
      <c r="T51" s="223">
        <f t="shared" si="7"/>
        <v>0</v>
      </c>
    </row>
    <row r="52" spans="1:20" x14ac:dyDescent="0.25">
      <c r="A52" s="199" t="s">
        <v>371</v>
      </c>
      <c r="B52" s="196"/>
      <c r="C52" s="197"/>
      <c r="D52" s="249">
        <f>E34</f>
        <v>8129537.0099999998</v>
      </c>
      <c r="E52" s="223">
        <f t="shared" si="7"/>
        <v>27128775.842211995</v>
      </c>
      <c r="F52" s="223">
        <f t="shared" si="7"/>
        <v>25242809.191388056</v>
      </c>
      <c r="G52" s="223">
        <f t="shared" si="7"/>
        <v>26342227.518085487</v>
      </c>
      <c r="H52" s="223">
        <f t="shared" si="7"/>
        <v>21673566.221104145</v>
      </c>
      <c r="I52" s="223">
        <f t="shared" si="7"/>
        <v>24240148.740463011</v>
      </c>
      <c r="J52" s="223">
        <f t="shared" si="7"/>
        <v>35270210.450929768</v>
      </c>
      <c r="K52" s="223">
        <f t="shared" si="7"/>
        <v>37589294.060393378</v>
      </c>
      <c r="L52" s="223">
        <f t="shared" si="7"/>
        <v>40048902.482984506</v>
      </c>
      <c r="M52" s="223">
        <f t="shared" si="7"/>
        <v>24522800.463900845</v>
      </c>
      <c r="N52" s="223">
        <f t="shared" si="7"/>
        <v>16967152.905872043</v>
      </c>
      <c r="O52" s="223">
        <f t="shared" si="7"/>
        <v>19401316.835140716</v>
      </c>
      <c r="P52" s="223">
        <f t="shared" si="7"/>
        <v>0</v>
      </c>
      <c r="Q52" s="223">
        <f t="shared" si="7"/>
        <v>0</v>
      </c>
      <c r="R52" s="223">
        <f t="shared" si="7"/>
        <v>0</v>
      </c>
      <c r="S52" s="223">
        <f t="shared" si="7"/>
        <v>0</v>
      </c>
      <c r="T52" s="223">
        <f t="shared" si="7"/>
        <v>0</v>
      </c>
    </row>
    <row r="53" spans="1:20" x14ac:dyDescent="0.25">
      <c r="A53" s="199" t="s">
        <v>372</v>
      </c>
      <c r="B53" s="196"/>
      <c r="C53" s="197"/>
      <c r="D53" s="249"/>
      <c r="E53" s="223">
        <f t="shared" si="7"/>
        <v>10188002.852549998</v>
      </c>
      <c r="F53" s="223">
        <f t="shared" si="7"/>
        <v>10503830.940979047</v>
      </c>
      <c r="G53" s="223">
        <f t="shared" si="7"/>
        <v>10915057.779342601</v>
      </c>
      <c r="H53" s="223">
        <f t="shared" si="7"/>
        <v>11209294.188134404</v>
      </c>
      <c r="I53" s="223">
        <f t="shared" si="7"/>
        <v>15155186.058774736</v>
      </c>
      <c r="J53" s="223">
        <f t="shared" si="7"/>
        <v>28235475.257895611</v>
      </c>
      <c r="K53" s="223">
        <f t="shared" si="7"/>
        <v>27177324.073662732</v>
      </c>
      <c r="L53" s="223">
        <f t="shared" si="7"/>
        <v>28130570.376171187</v>
      </c>
      <c r="M53" s="223">
        <f t="shared" si="7"/>
        <v>13132288.304720242</v>
      </c>
      <c r="N53" s="223">
        <f t="shared" si="7"/>
        <v>8372136.9215979688</v>
      </c>
      <c r="O53" s="223">
        <f t="shared" si="7"/>
        <v>1206890.9834317164</v>
      </c>
      <c r="P53" s="223">
        <f t="shared" si="7"/>
        <v>0</v>
      </c>
      <c r="Q53" s="223">
        <f t="shared" si="7"/>
        <v>0</v>
      </c>
      <c r="R53" s="223">
        <f t="shared" si="7"/>
        <v>0</v>
      </c>
      <c r="S53" s="223">
        <f t="shared" si="7"/>
        <v>0</v>
      </c>
      <c r="T53" s="223">
        <f t="shared" si="7"/>
        <v>0</v>
      </c>
    </row>
    <row r="54" spans="1:20" x14ac:dyDescent="0.25">
      <c r="A54" s="200" t="s">
        <v>269</v>
      </c>
      <c r="B54" s="196"/>
      <c r="C54" s="195"/>
      <c r="D54" s="223">
        <f t="shared" si="8"/>
        <v>0</v>
      </c>
      <c r="E54" s="223">
        <f t="shared" si="7"/>
        <v>0</v>
      </c>
      <c r="F54" s="223">
        <f t="shared" si="7"/>
        <v>0</v>
      </c>
      <c r="G54" s="223">
        <f t="shared" si="7"/>
        <v>800000</v>
      </c>
      <c r="H54" s="223">
        <f t="shared" si="7"/>
        <v>0</v>
      </c>
      <c r="I54" s="223">
        <f t="shared" si="7"/>
        <v>0</v>
      </c>
      <c r="J54" s="223">
        <f t="shared" si="7"/>
        <v>0</v>
      </c>
      <c r="K54" s="223">
        <f t="shared" si="7"/>
        <v>800000</v>
      </c>
      <c r="L54" s="223">
        <f t="shared" si="7"/>
        <v>5750000</v>
      </c>
      <c r="M54" s="223">
        <f t="shared" si="7"/>
        <v>13751431.853562238</v>
      </c>
      <c r="N54" s="223">
        <f t="shared" si="7"/>
        <v>16932720.980946966</v>
      </c>
      <c r="O54" s="223">
        <f t="shared" si="7"/>
        <v>15849257.20926708</v>
      </c>
      <c r="P54" s="223">
        <f t="shared" si="7"/>
        <v>12745356.887999998</v>
      </c>
      <c r="Q54" s="223">
        <f t="shared" si="7"/>
        <v>9116653.5680000018</v>
      </c>
      <c r="R54" s="223">
        <f t="shared" si="7"/>
        <v>5278732.4040000001</v>
      </c>
      <c r="S54" s="223">
        <f t="shared" si="7"/>
        <v>1562996.348</v>
      </c>
      <c r="T54" s="223">
        <f t="shared" si="7"/>
        <v>0</v>
      </c>
    </row>
    <row r="55" spans="1:20" x14ac:dyDescent="0.25">
      <c r="A55" s="199"/>
      <c r="B55" s="196"/>
      <c r="C55" s="196"/>
      <c r="D55" s="245">
        <f>SUM(D45:D54)</f>
        <v>8129537.0099999998</v>
      </c>
      <c r="E55" s="245">
        <f>SUM(E44:E54)</f>
        <v>73448442.876262471</v>
      </c>
      <c r="F55" s="245">
        <f t="shared" ref="F55:T55" si="9">SUM(F44:F54)</f>
        <v>64000602.800263509</v>
      </c>
      <c r="G55" s="245">
        <f t="shared" si="9"/>
        <v>61448548.64483583</v>
      </c>
      <c r="H55" s="245">
        <f t="shared" si="9"/>
        <v>155275505.96182057</v>
      </c>
      <c r="I55" s="245">
        <f t="shared" si="9"/>
        <v>192943953.23870936</v>
      </c>
      <c r="J55" s="245">
        <f t="shared" si="9"/>
        <v>255271316.60511065</v>
      </c>
      <c r="K55" s="245">
        <f t="shared" si="9"/>
        <v>480521022.11536878</v>
      </c>
      <c r="L55" s="245">
        <f t="shared" si="9"/>
        <v>428326675.53762412</v>
      </c>
      <c r="M55" s="245">
        <f t="shared" si="9"/>
        <v>319659947.75211906</v>
      </c>
      <c r="N55" s="245">
        <f t="shared" si="9"/>
        <v>249600699.58183792</v>
      </c>
      <c r="O55" s="245">
        <f t="shared" si="9"/>
        <v>153825586.14870414</v>
      </c>
      <c r="P55" s="245">
        <f t="shared" si="9"/>
        <v>12745356.887999998</v>
      </c>
      <c r="Q55" s="245">
        <f t="shared" si="9"/>
        <v>9116653.5680000018</v>
      </c>
      <c r="R55" s="245">
        <f t="shared" si="9"/>
        <v>5278732.4040000001</v>
      </c>
      <c r="S55" s="245">
        <f t="shared" si="9"/>
        <v>1562996.348</v>
      </c>
      <c r="T55" s="245">
        <f t="shared" si="9"/>
        <v>0</v>
      </c>
    </row>
    <row r="56" spans="1:20" x14ac:dyDescent="0.25">
      <c r="D56" s="256"/>
      <c r="E56" s="256"/>
      <c r="F56" s="256"/>
      <c r="G56" s="256"/>
      <c r="H56" s="256"/>
      <c r="I56" s="256"/>
      <c r="J56" s="256"/>
      <c r="K56" s="256"/>
      <c r="L56" s="256"/>
      <c r="M56" s="256"/>
      <c r="N56" s="256"/>
      <c r="O56" s="256"/>
      <c r="P56" s="205"/>
      <c r="Q56" s="205"/>
      <c r="R56" s="205"/>
      <c r="S56" s="205"/>
      <c r="T56" s="205"/>
    </row>
    <row r="57" spans="1:20" x14ac:dyDescent="0.25">
      <c r="D57" s="256"/>
      <c r="E57" s="256"/>
      <c r="F57" s="256"/>
      <c r="G57" s="256"/>
      <c r="H57" s="256"/>
      <c r="I57" s="256"/>
      <c r="J57" s="256"/>
      <c r="K57" s="256"/>
      <c r="L57" s="256"/>
      <c r="M57" s="256"/>
      <c r="N57" s="256"/>
      <c r="O57" s="256"/>
    </row>
    <row r="58" spans="1:20" x14ac:dyDescent="0.25">
      <c r="D58" s="205"/>
      <c r="E58" s="205"/>
      <c r="F58" s="205"/>
      <c r="G58" s="205"/>
      <c r="H58" s="205"/>
      <c r="I58" s="205"/>
      <c r="J58" s="205"/>
      <c r="K58" s="205"/>
      <c r="L58" s="205"/>
      <c r="M58" s="205"/>
      <c r="N58" s="205"/>
      <c r="O58" s="205"/>
    </row>
    <row r="59" spans="1:20" x14ac:dyDescent="0.25">
      <c r="A59" s="73" t="s">
        <v>12</v>
      </c>
      <c r="B59" s="72"/>
      <c r="F59" s="72"/>
      <c r="G59" s="72"/>
      <c r="H59" s="72"/>
      <c r="I59" s="72"/>
      <c r="J59" s="72"/>
      <c r="K59" s="72"/>
      <c r="L59" s="72"/>
    </row>
    <row r="60" spans="1:20" x14ac:dyDescent="0.25">
      <c r="A60" s="189" t="s">
        <v>109</v>
      </c>
      <c r="B60" s="189"/>
      <c r="F60" s="188" t="s">
        <v>3</v>
      </c>
      <c r="G60" s="55" t="s">
        <v>6</v>
      </c>
      <c r="H60" s="55" t="s">
        <v>7</v>
      </c>
      <c r="I60" s="55" t="s">
        <v>8</v>
      </c>
      <c r="J60" s="55" t="s">
        <v>9</v>
      </c>
      <c r="K60" s="55" t="s">
        <v>10</v>
      </c>
      <c r="L60" s="55" t="s">
        <v>269</v>
      </c>
    </row>
    <row r="61" spans="1:20" x14ac:dyDescent="0.25">
      <c r="A61" s="184" t="s">
        <v>206</v>
      </c>
      <c r="B61" s="184"/>
      <c r="F61" s="201"/>
      <c r="G61" s="201"/>
      <c r="H61" s="201"/>
      <c r="I61" s="201"/>
      <c r="J61" s="201"/>
      <c r="K61" s="201"/>
      <c r="L61" s="204">
        <f t="shared" ref="L61:L66" si="10">SUM(F61:K61)</f>
        <v>0</v>
      </c>
    </row>
    <row r="62" spans="1:20" x14ac:dyDescent="0.25">
      <c r="A62" s="184" t="s">
        <v>207</v>
      </c>
      <c r="B62" s="184"/>
      <c r="F62" s="201">
        <f>F50</f>
        <v>835729.48639591783</v>
      </c>
      <c r="G62" s="201">
        <f>G50</f>
        <v>17089766.609605674</v>
      </c>
      <c r="H62" s="201">
        <f t="shared" ref="H62:K62" si="11">H50</f>
        <v>68298500.491230175</v>
      </c>
      <c r="I62" s="201">
        <f t="shared" si="11"/>
        <v>97386414.717741534</v>
      </c>
      <c r="J62" s="201">
        <f t="shared" si="11"/>
        <v>32481377.944663644</v>
      </c>
      <c r="K62" s="201">
        <f t="shared" si="11"/>
        <v>0</v>
      </c>
      <c r="L62" s="204">
        <f t="shared" si="10"/>
        <v>216091789.24963695</v>
      </c>
    </row>
    <row r="63" spans="1:20" x14ac:dyDescent="0.25">
      <c r="A63" s="184" t="s">
        <v>205</v>
      </c>
      <c r="B63" s="184"/>
      <c r="F63" s="202">
        <f>F52</f>
        <v>25242809.191388056</v>
      </c>
      <c r="G63" s="202">
        <f>G52</f>
        <v>26342227.518085487</v>
      </c>
      <c r="H63" s="202">
        <f t="shared" ref="H63:K63" si="12">H52</f>
        <v>21673566.221104145</v>
      </c>
      <c r="I63" s="202">
        <f t="shared" si="12"/>
        <v>24240148.740463011</v>
      </c>
      <c r="J63" s="202">
        <f t="shared" si="12"/>
        <v>35270210.450929768</v>
      </c>
      <c r="K63" s="202">
        <f t="shared" si="12"/>
        <v>37589294.060393378</v>
      </c>
      <c r="L63" s="204">
        <f t="shared" si="10"/>
        <v>170358256.18236387</v>
      </c>
    </row>
    <row r="64" spans="1:20" x14ac:dyDescent="0.25">
      <c r="A64" s="184" t="s">
        <v>105</v>
      </c>
      <c r="B64" s="184"/>
      <c r="F64" s="202"/>
      <c r="G64" s="202">
        <f>SUM(G46:G48)</f>
        <v>6301496.7378020678</v>
      </c>
      <c r="H64" s="202">
        <f t="shared" ref="H64:K64" si="13">SUM(H46:H48)</f>
        <v>54094145.061351843</v>
      </c>
      <c r="I64" s="202">
        <f t="shared" si="13"/>
        <v>53954586.74198474</v>
      </c>
      <c r="J64" s="202">
        <f t="shared" si="13"/>
        <v>70646275.745164797</v>
      </c>
      <c r="K64" s="202">
        <f t="shared" si="13"/>
        <v>184422786.16280863</v>
      </c>
      <c r="L64" s="204">
        <f t="shared" si="10"/>
        <v>369419290.44911206</v>
      </c>
    </row>
    <row r="65" spans="1:12" x14ac:dyDescent="0.25">
      <c r="A65" s="184" t="s">
        <v>106</v>
      </c>
      <c r="B65" s="184"/>
      <c r="F65" s="201"/>
      <c r="G65" s="201"/>
      <c r="H65" s="201"/>
      <c r="I65" s="201">
        <f>I45</f>
        <v>2207616.9797453261</v>
      </c>
      <c r="J65" s="201">
        <f t="shared" ref="J65:K65" si="14">J45</f>
        <v>82298899.533142194</v>
      </c>
      <c r="K65" s="201">
        <f t="shared" si="14"/>
        <v>177502685.10573</v>
      </c>
      <c r="L65" s="204">
        <f t="shared" si="10"/>
        <v>262009201.61861753</v>
      </c>
    </row>
    <row r="66" spans="1:12" x14ac:dyDescent="0.25">
      <c r="A66" s="185" t="s">
        <v>104</v>
      </c>
      <c r="B66" s="186"/>
      <c r="F66" s="201">
        <f>F53+F44</f>
        <v>37922064.122479528</v>
      </c>
      <c r="G66" s="201">
        <f t="shared" ref="G66:K66" si="15">G53+F44</f>
        <v>38333290.960843086</v>
      </c>
      <c r="H66" s="201">
        <f t="shared" si="15"/>
        <v>11209294.188134404</v>
      </c>
      <c r="I66" s="201">
        <f>I53+H44</f>
        <v>15155186.058774736</v>
      </c>
      <c r="J66" s="201">
        <f t="shared" si="15"/>
        <v>28235475.257895611</v>
      </c>
      <c r="K66" s="201">
        <f t="shared" si="15"/>
        <v>27177324.073662732</v>
      </c>
      <c r="L66" s="204">
        <f t="shared" si="10"/>
        <v>158032634.6617901</v>
      </c>
    </row>
    <row r="67" spans="1:12" ht="16.5" thickBot="1" x14ac:dyDescent="0.3">
      <c r="A67" s="187" t="s">
        <v>112</v>
      </c>
      <c r="B67" s="187"/>
      <c r="F67" s="203">
        <f>SUM(F61:F66)</f>
        <v>64000602.800263502</v>
      </c>
      <c r="G67" s="203">
        <f t="shared" ref="G67:L67" si="16">SUM(G61:G66)</f>
        <v>88066781.826336324</v>
      </c>
      <c r="H67" s="203">
        <f t="shared" si="16"/>
        <v>155275505.96182057</v>
      </c>
      <c r="I67" s="203">
        <f t="shared" si="16"/>
        <v>192943953.23870936</v>
      </c>
      <c r="J67" s="203">
        <f t="shared" si="16"/>
        <v>248932238.93179604</v>
      </c>
      <c r="K67" s="203">
        <f t="shared" si="16"/>
        <v>426692089.40259475</v>
      </c>
      <c r="L67" s="203">
        <f t="shared" si="16"/>
        <v>1175911172.1615205</v>
      </c>
    </row>
    <row r="68" spans="1:12" ht="16.5" thickTop="1" x14ac:dyDescent="0.25"/>
    <row r="69" spans="1:12" x14ac:dyDescent="0.25">
      <c r="A69" s="207" t="s">
        <v>403</v>
      </c>
      <c r="F69" s="208">
        <f>SUM(B34:E34)</f>
        <v>39708985.730000004</v>
      </c>
      <c r="G69" t="s">
        <v>405</v>
      </c>
    </row>
    <row r="71" spans="1:12" x14ac:dyDescent="0.25">
      <c r="A71" t="s">
        <v>373</v>
      </c>
      <c r="F71" s="205">
        <f>SUM(E55)</f>
        <v>73448442.876262471</v>
      </c>
    </row>
    <row r="75" spans="1:12" x14ac:dyDescent="0.25">
      <c r="A75" t="s">
        <v>374</v>
      </c>
      <c r="F75" s="206">
        <f>F71*40%</f>
        <v>29379377.150504991</v>
      </c>
    </row>
    <row r="79" spans="1:12" x14ac:dyDescent="0.25">
      <c r="E79" t="s">
        <v>407</v>
      </c>
    </row>
    <row r="81" spans="5:12" x14ac:dyDescent="0.25">
      <c r="F81" s="211" t="s">
        <v>3</v>
      </c>
      <c r="G81" s="55" t="s">
        <v>6</v>
      </c>
      <c r="H81" s="55" t="s">
        <v>7</v>
      </c>
      <c r="I81" s="55" t="s">
        <v>8</v>
      </c>
      <c r="J81" s="55" t="s">
        <v>9</v>
      </c>
      <c r="K81" s="55" t="s">
        <v>10</v>
      </c>
      <c r="L81" s="55" t="s">
        <v>269</v>
      </c>
    </row>
    <row r="82" spans="5:12" x14ac:dyDescent="0.25">
      <c r="E82" s="209" t="s">
        <v>409</v>
      </c>
      <c r="F82" s="201">
        <f t="shared" ref="F82:K82" si="17">F67*50%</f>
        <v>32000301.400131751</v>
      </c>
      <c r="G82" s="201">
        <f t="shared" si="17"/>
        <v>44033390.913168162</v>
      </c>
      <c r="H82" s="201">
        <f t="shared" si="17"/>
        <v>77637752.980910286</v>
      </c>
      <c r="I82" s="201">
        <f t="shared" si="17"/>
        <v>96471976.61935468</v>
      </c>
      <c r="J82" s="201">
        <f t="shared" si="17"/>
        <v>124466119.46589802</v>
      </c>
      <c r="K82" s="201">
        <f t="shared" si="17"/>
        <v>213346044.70129737</v>
      </c>
      <c r="L82" s="204">
        <f>SUM(G82:K82)</f>
        <v>555955284.68062854</v>
      </c>
    </row>
    <row r="83" spans="5:12" x14ac:dyDescent="0.25">
      <c r="E83" s="209"/>
      <c r="F83" s="201"/>
      <c r="G83" s="201"/>
      <c r="H83" s="201"/>
      <c r="I83" s="201"/>
      <c r="J83" s="201"/>
      <c r="K83" s="201"/>
      <c r="L83" s="204"/>
    </row>
    <row r="84" spans="5:12" x14ac:dyDescent="0.25">
      <c r="E84" s="209" t="s">
        <v>410</v>
      </c>
      <c r="F84" s="202"/>
      <c r="G84" s="202">
        <v>100000000</v>
      </c>
      <c r="H84" s="202">
        <v>100000000</v>
      </c>
      <c r="I84" s="202">
        <v>100000000</v>
      </c>
      <c r="J84" s="202">
        <v>100000000</v>
      </c>
      <c r="K84" s="202">
        <v>100000000</v>
      </c>
      <c r="L84" s="204">
        <f>SUM(G84:K84)</f>
        <v>500000000</v>
      </c>
    </row>
    <row r="85" spans="5:12" x14ac:dyDescent="0.25">
      <c r="E85" s="209"/>
      <c r="F85" s="202"/>
      <c r="G85" s="202"/>
      <c r="H85" s="202"/>
      <c r="I85" s="202"/>
      <c r="J85" s="202"/>
      <c r="K85" s="202"/>
      <c r="L85" s="204"/>
    </row>
    <row r="86" spans="5:12" x14ac:dyDescent="0.25">
      <c r="E86" s="209" t="s">
        <v>411</v>
      </c>
      <c r="F86" s="201"/>
      <c r="G86" s="201">
        <f>SUM($G$82:G82)-SUM($G$84:G84)</f>
        <v>-55966609.086831838</v>
      </c>
      <c r="H86" s="201">
        <f>SUM($G$82:H82)-SUM($G$84:H84)</f>
        <v>-78328856.105921552</v>
      </c>
      <c r="I86" s="201">
        <f>SUM($G$82:I82)-SUM($G$84:I84)</f>
        <v>-81856879.486566871</v>
      </c>
      <c r="J86" s="201">
        <f>SUM($G$82:J82)-SUM($G$84:J84)</f>
        <v>-57390760.020668864</v>
      </c>
      <c r="K86" s="201">
        <f>SUM($G$82:K82)-SUM($G$84:K84)</f>
        <v>55955284.680628538</v>
      </c>
      <c r="L86" s="204"/>
    </row>
    <row r="87" spans="5:12" x14ac:dyDescent="0.25">
      <c r="E87" s="209"/>
      <c r="F87" s="201"/>
      <c r="G87" s="201"/>
      <c r="H87" s="201"/>
      <c r="I87" s="201"/>
      <c r="J87" s="201"/>
      <c r="K87" s="201"/>
      <c r="L87" s="204"/>
    </row>
    <row r="88" spans="5:12" ht="16.5" thickBot="1" x14ac:dyDescent="0.3">
      <c r="E88" s="210" t="s">
        <v>408</v>
      </c>
      <c r="F88" s="255"/>
      <c r="G88" s="255">
        <f>IF(G86&lt;0,G82,G82-G86)</f>
        <v>44033390.913168162</v>
      </c>
      <c r="H88" s="255">
        <f t="shared" ref="H88:K88" si="18">IF(H86&lt;0,H82,H82-H86)</f>
        <v>77637752.980910286</v>
      </c>
      <c r="I88" s="255">
        <f t="shared" si="18"/>
        <v>96471976.61935468</v>
      </c>
      <c r="J88" s="255">
        <f t="shared" si="18"/>
        <v>124466119.46589802</v>
      </c>
      <c r="K88" s="255">
        <f t="shared" si="18"/>
        <v>157390760.02066883</v>
      </c>
      <c r="L88" s="204">
        <f>SUM(G88:K88)</f>
        <v>500000000</v>
      </c>
    </row>
    <row r="89" spans="5:12" ht="16.5" thickTop="1" x14ac:dyDescent="0.25"/>
  </sheetData>
  <protectedRanges>
    <protectedRange sqref="F61:K66" name="Range5"/>
  </protectedRanges>
  <customSheetViews>
    <customSheetView guid="{19B786C6-CCF0-408F-9082-DCABE4F5BAEB}" scale="70" state="hidden">
      <selection activeCell="I3" sqref="I3:J3"/>
      <pageMargins left="0.7" right="0.7" top="0.75" bottom="0.75" header="0.3" footer="0.3"/>
    </customSheetView>
    <customSheetView guid="{0D493724-B406-4958-A3C0-B7F1D84A2B28}" scale="70">
      <selection activeCell="E53" activeCellId="2" sqref="E44 E52 E53"/>
      <pageMargins left="0.7" right="0.7" top="0.75" bottom="0.75" header="0.3" footer="0.3"/>
    </customSheetView>
    <customSheetView guid="{A57ED495-A8F1-41AA-920B-D492B709C260}" scale="70">
      <selection activeCell="E53" activeCellId="2" sqref="E44 E52 E53"/>
      <pageMargins left="0.7" right="0.7" top="0.75" bottom="0.75" header="0.3" footer="0.3"/>
    </customSheetView>
  </customSheetView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I3" sqref="I3:J3"/>
    </sheetView>
  </sheetViews>
  <sheetFormatPr defaultRowHeight="15.75" x14ac:dyDescent="0.25"/>
  <cols>
    <col min="1" max="1" width="3.125" style="151" customWidth="1"/>
    <col min="2" max="2" width="88.25" customWidth="1"/>
    <col min="3" max="3" width="2.75" customWidth="1"/>
  </cols>
  <sheetData>
    <row r="1" spans="2:7" ht="23.25" x14ac:dyDescent="0.25">
      <c r="B1" s="150" t="s">
        <v>297</v>
      </c>
      <c r="C1" s="151"/>
      <c r="D1" s="151"/>
      <c r="E1" s="151"/>
      <c r="F1" s="151"/>
      <c r="G1" s="151"/>
    </row>
    <row r="2" spans="2:7" ht="23.25" x14ac:dyDescent="0.25">
      <c r="B2" s="150" t="s">
        <v>298</v>
      </c>
      <c r="C2" s="151"/>
      <c r="D2" s="151"/>
      <c r="E2" s="151"/>
      <c r="F2" s="151"/>
      <c r="G2" s="151"/>
    </row>
    <row r="3" spans="2:7" x14ac:dyDescent="0.25">
      <c r="B3" s="152"/>
      <c r="C3" s="151"/>
      <c r="D3" s="151"/>
      <c r="E3" s="151"/>
      <c r="F3" s="151"/>
      <c r="G3" s="151"/>
    </row>
    <row r="4" spans="2:7" x14ac:dyDescent="0.25">
      <c r="B4" s="152"/>
      <c r="C4" s="151"/>
      <c r="D4" s="151"/>
      <c r="E4" s="151"/>
      <c r="F4" s="151"/>
      <c r="G4" s="151"/>
    </row>
    <row r="5" spans="2:7" ht="18" x14ac:dyDescent="0.25">
      <c r="B5" s="153" t="s">
        <v>299</v>
      </c>
      <c r="C5" s="151"/>
      <c r="D5" s="151"/>
      <c r="E5" s="151"/>
      <c r="F5" s="151"/>
      <c r="G5" s="151"/>
    </row>
    <row r="6" spans="2:7" x14ac:dyDescent="0.25">
      <c r="B6" s="154"/>
      <c r="C6" s="151"/>
      <c r="D6" s="151"/>
      <c r="E6" s="151"/>
      <c r="F6" s="151"/>
      <c r="G6" s="151"/>
    </row>
    <row r="7" spans="2:7" ht="94.5" x14ac:dyDescent="0.25">
      <c r="B7" s="155" t="s">
        <v>300</v>
      </c>
      <c r="C7" s="151"/>
      <c r="D7" s="151"/>
      <c r="E7" s="151"/>
      <c r="F7" s="151"/>
      <c r="G7" s="151"/>
    </row>
    <row r="8" spans="2:7" x14ac:dyDescent="0.25">
      <c r="B8" s="156"/>
      <c r="C8" s="151"/>
      <c r="D8" s="151"/>
      <c r="E8" s="151"/>
      <c r="F8" s="151"/>
      <c r="G8" s="151"/>
    </row>
    <row r="9" spans="2:7" ht="141.75" x14ac:dyDescent="0.25">
      <c r="B9" s="155" t="s">
        <v>301</v>
      </c>
      <c r="C9" s="151"/>
      <c r="D9" s="151"/>
      <c r="E9" s="151"/>
      <c r="F9" s="151"/>
      <c r="G9" s="151"/>
    </row>
    <row r="10" spans="2:7" x14ac:dyDescent="0.25">
      <c r="B10" s="155" t="s">
        <v>302</v>
      </c>
      <c r="C10" s="151"/>
      <c r="D10" s="151"/>
      <c r="E10" s="151"/>
      <c r="F10" s="151"/>
      <c r="G10" s="151"/>
    </row>
    <row r="11" spans="2:7" ht="31.5" x14ac:dyDescent="0.25">
      <c r="B11" s="157" t="s">
        <v>314</v>
      </c>
      <c r="C11" s="151"/>
      <c r="D11" s="151"/>
      <c r="E11" s="151"/>
      <c r="F11" s="151"/>
      <c r="G11" s="151"/>
    </row>
    <row r="12" spans="2:7" x14ac:dyDescent="0.25">
      <c r="B12" s="155"/>
      <c r="C12" s="151"/>
      <c r="D12" s="151"/>
      <c r="E12" s="151"/>
      <c r="F12" s="151"/>
      <c r="G12" s="151"/>
    </row>
    <row r="13" spans="2:7" ht="18" x14ac:dyDescent="0.25">
      <c r="B13" s="158" t="s">
        <v>303</v>
      </c>
      <c r="C13" s="151"/>
      <c r="D13" s="151"/>
      <c r="E13" s="151"/>
      <c r="F13" s="151"/>
      <c r="G13" s="151"/>
    </row>
    <row r="14" spans="2:7" x14ac:dyDescent="0.25">
      <c r="B14" s="159"/>
      <c r="C14" s="151"/>
      <c r="D14" s="151"/>
      <c r="E14" s="151"/>
      <c r="F14" s="151"/>
      <c r="G14" s="151"/>
    </row>
    <row r="15" spans="2:7" ht="41.25" customHeight="1" x14ac:dyDescent="0.25">
      <c r="B15" s="181" t="s">
        <v>355</v>
      </c>
      <c r="C15" s="151"/>
      <c r="D15" s="151"/>
      <c r="E15" s="151"/>
      <c r="F15" s="151"/>
      <c r="G15" s="151"/>
    </row>
    <row r="16" spans="2:7" x14ac:dyDescent="0.25">
      <c r="B16" s="155"/>
      <c r="C16" s="151"/>
      <c r="D16" s="151"/>
      <c r="E16" s="151"/>
      <c r="F16" s="151"/>
      <c r="G16" s="151"/>
    </row>
    <row r="17" spans="2:7" ht="18" x14ac:dyDescent="0.25">
      <c r="B17" s="158" t="s">
        <v>304</v>
      </c>
      <c r="C17" s="151"/>
      <c r="D17" s="151"/>
      <c r="E17" s="151"/>
      <c r="F17" s="151"/>
      <c r="G17" s="151"/>
    </row>
    <row r="18" spans="2:7" x14ac:dyDescent="0.25">
      <c r="B18" s="160"/>
      <c r="C18" s="151"/>
      <c r="D18" s="151"/>
      <c r="E18" s="151"/>
      <c r="F18" s="151"/>
      <c r="G18" s="151"/>
    </row>
    <row r="19" spans="2:7" x14ac:dyDescent="0.25">
      <c r="B19" s="161" t="s">
        <v>305</v>
      </c>
      <c r="C19" s="151"/>
      <c r="D19" s="151"/>
      <c r="E19" s="151"/>
      <c r="F19" s="151"/>
      <c r="G19" s="151"/>
    </row>
    <row r="20" spans="2:7" ht="63" x14ac:dyDescent="0.25">
      <c r="B20" s="155" t="s">
        <v>306</v>
      </c>
      <c r="C20" s="151"/>
      <c r="D20" s="151"/>
      <c r="E20" s="151"/>
      <c r="F20" s="151"/>
      <c r="G20" s="151"/>
    </row>
    <row r="21" spans="2:7" x14ac:dyDescent="0.25">
      <c r="B21" s="162"/>
      <c r="C21" s="151"/>
      <c r="D21" s="151"/>
      <c r="E21" s="151"/>
      <c r="F21" s="151"/>
      <c r="G21" s="151"/>
    </row>
    <row r="22" spans="2:7" x14ac:dyDescent="0.25">
      <c r="B22" s="163"/>
      <c r="C22" s="151"/>
      <c r="D22" s="151"/>
      <c r="E22" s="151"/>
      <c r="F22" s="151"/>
      <c r="G22" s="151"/>
    </row>
    <row r="23" spans="2:7" x14ac:dyDescent="0.25">
      <c r="B23" s="163"/>
      <c r="C23" s="151"/>
      <c r="D23" s="151"/>
      <c r="E23" s="151"/>
      <c r="F23" s="151"/>
      <c r="G23" s="151"/>
    </row>
    <row r="24" spans="2:7" x14ac:dyDescent="0.25">
      <c r="B24" s="163"/>
      <c r="C24" s="151"/>
      <c r="D24" s="151"/>
      <c r="E24" s="151"/>
      <c r="F24" s="151"/>
      <c r="G24" s="151"/>
    </row>
    <row r="25" spans="2:7" x14ac:dyDescent="0.25">
      <c r="B25" s="163"/>
      <c r="C25" s="151"/>
      <c r="D25" s="151"/>
      <c r="E25" s="151"/>
      <c r="F25" s="151"/>
      <c r="G25" s="151"/>
    </row>
    <row r="26" spans="2:7" x14ac:dyDescent="0.25">
      <c r="B26" s="163"/>
      <c r="C26" s="151"/>
      <c r="D26" s="151"/>
      <c r="E26" s="151"/>
      <c r="F26" s="151"/>
      <c r="G26" s="151"/>
    </row>
    <row r="27" spans="2:7" x14ac:dyDescent="0.25">
      <c r="B27" s="163"/>
      <c r="C27" s="151"/>
      <c r="D27" s="151"/>
      <c r="E27" s="151"/>
      <c r="F27" s="151"/>
      <c r="G27" s="151"/>
    </row>
    <row r="28" spans="2:7" x14ac:dyDescent="0.25">
      <c r="B28" s="163"/>
      <c r="C28" s="151"/>
      <c r="D28" s="151"/>
      <c r="E28" s="151"/>
      <c r="F28" s="151"/>
      <c r="G28" s="151"/>
    </row>
    <row r="29" spans="2:7" x14ac:dyDescent="0.25">
      <c r="B29" s="163"/>
      <c r="C29" s="151"/>
      <c r="D29" s="151"/>
      <c r="E29" s="151"/>
      <c r="F29" s="151"/>
      <c r="G29" s="151"/>
    </row>
    <row r="30" spans="2:7" x14ac:dyDescent="0.25">
      <c r="B30" s="163"/>
      <c r="C30" s="151"/>
      <c r="D30" s="151"/>
      <c r="E30" s="151"/>
      <c r="F30" s="151"/>
      <c r="G30" s="151"/>
    </row>
    <row r="31" spans="2:7" x14ac:dyDescent="0.25">
      <c r="B31" s="163"/>
      <c r="C31" s="151"/>
      <c r="D31" s="151"/>
      <c r="E31" s="151"/>
      <c r="F31" s="151"/>
      <c r="G31" s="151"/>
    </row>
    <row r="32" spans="2:7" x14ac:dyDescent="0.25">
      <c r="B32" s="163"/>
      <c r="C32" s="151"/>
      <c r="D32" s="151"/>
      <c r="E32" s="151"/>
      <c r="F32" s="151"/>
      <c r="G32" s="151"/>
    </row>
    <row r="33" spans="2:7" x14ac:dyDescent="0.25">
      <c r="B33" s="163"/>
      <c r="C33" s="151"/>
      <c r="D33" s="151"/>
      <c r="E33" s="151"/>
      <c r="F33" s="151"/>
      <c r="G33" s="151"/>
    </row>
    <row r="34" spans="2:7" x14ac:dyDescent="0.25">
      <c r="B34" s="163"/>
      <c r="C34" s="151"/>
      <c r="D34" s="151"/>
      <c r="E34" s="151"/>
      <c r="F34" s="151"/>
      <c r="G34" s="151"/>
    </row>
    <row r="35" spans="2:7" x14ac:dyDescent="0.25">
      <c r="B35" s="163"/>
      <c r="C35" s="151"/>
      <c r="D35" s="151"/>
      <c r="E35" s="151"/>
      <c r="F35" s="151"/>
      <c r="G35" s="151"/>
    </row>
    <row r="36" spans="2:7" x14ac:dyDescent="0.25">
      <c r="B36" s="163"/>
      <c r="C36" s="151"/>
      <c r="D36" s="151"/>
      <c r="E36" s="151"/>
      <c r="F36" s="151"/>
      <c r="G36" s="151"/>
    </row>
    <row r="37" spans="2:7" x14ac:dyDescent="0.25">
      <c r="B37" s="163"/>
      <c r="C37" s="151"/>
      <c r="D37" s="151"/>
      <c r="E37" s="151"/>
      <c r="F37" s="151"/>
      <c r="G37" s="151"/>
    </row>
    <row r="38" spans="2:7" x14ac:dyDescent="0.25">
      <c r="B38" s="159"/>
      <c r="C38" s="151"/>
      <c r="D38" s="151"/>
      <c r="E38" s="151"/>
      <c r="F38" s="151"/>
      <c r="G38" s="151"/>
    </row>
    <row r="39" spans="2:7" x14ac:dyDescent="0.25">
      <c r="B39" s="161" t="s">
        <v>307</v>
      </c>
      <c r="C39" s="151"/>
      <c r="D39" s="151"/>
      <c r="E39" s="151"/>
      <c r="F39" s="151"/>
      <c r="G39" s="151"/>
    </row>
    <row r="40" spans="2:7" x14ac:dyDescent="0.25">
      <c r="B40" s="160"/>
      <c r="C40" s="151"/>
      <c r="D40" s="151"/>
      <c r="E40" s="151"/>
      <c r="F40" s="151"/>
      <c r="G40" s="151"/>
    </row>
    <row r="41" spans="2:7" x14ac:dyDescent="0.25">
      <c r="B41" s="155" t="s">
        <v>308</v>
      </c>
      <c r="C41" s="151"/>
      <c r="D41" s="151"/>
      <c r="E41" s="151"/>
      <c r="F41" s="151"/>
      <c r="G41" s="151"/>
    </row>
    <row r="42" spans="2:7" ht="176.25" customHeight="1" x14ac:dyDescent="0.25">
      <c r="B42" s="151"/>
      <c r="C42" s="151"/>
      <c r="D42" s="151"/>
      <c r="E42" s="151"/>
      <c r="F42" s="151"/>
      <c r="G42" s="151"/>
    </row>
    <row r="43" spans="2:7" x14ac:dyDescent="0.25">
      <c r="B43" s="159"/>
      <c r="C43" s="151"/>
      <c r="D43" s="151"/>
      <c r="E43" s="151"/>
      <c r="F43" s="151"/>
      <c r="G43" s="151"/>
    </row>
    <row r="44" spans="2:7" x14ac:dyDescent="0.25">
      <c r="B44" s="161" t="s">
        <v>266</v>
      </c>
      <c r="C44" s="151"/>
      <c r="D44" s="151"/>
      <c r="E44" s="151"/>
      <c r="F44" s="151"/>
      <c r="G44" s="151"/>
    </row>
    <row r="45" spans="2:7" x14ac:dyDescent="0.25">
      <c r="B45" s="159"/>
      <c r="C45" s="151"/>
      <c r="D45" s="151"/>
      <c r="E45" s="151"/>
      <c r="F45" s="151"/>
      <c r="G45" s="151"/>
    </row>
    <row r="46" spans="2:7" x14ac:dyDescent="0.25">
      <c r="B46" s="155" t="s">
        <v>309</v>
      </c>
      <c r="C46" s="151"/>
      <c r="D46" s="151"/>
      <c r="E46" s="151"/>
      <c r="F46" s="151"/>
      <c r="G46" s="151"/>
    </row>
    <row r="47" spans="2:7" ht="30.75" customHeight="1" x14ac:dyDescent="0.25">
      <c r="B47" s="151"/>
      <c r="C47" s="151"/>
      <c r="D47" s="151"/>
      <c r="E47" s="151"/>
      <c r="F47" s="151"/>
      <c r="G47" s="151"/>
    </row>
    <row r="48" spans="2:7" x14ac:dyDescent="0.25">
      <c r="B48" s="157"/>
      <c r="C48" s="151"/>
      <c r="D48" s="151"/>
      <c r="E48" s="151"/>
      <c r="F48" s="151"/>
      <c r="G48" s="151"/>
    </row>
    <row r="49" spans="2:7" x14ac:dyDescent="0.25">
      <c r="B49" s="157"/>
      <c r="C49" s="151"/>
      <c r="D49" s="151"/>
      <c r="E49" s="151"/>
      <c r="F49" s="151"/>
      <c r="G49" s="151"/>
    </row>
    <row r="50" spans="2:7" ht="66" customHeight="1" x14ac:dyDescent="0.25">
      <c r="B50" s="157"/>
      <c r="C50" s="151"/>
      <c r="D50" s="151"/>
      <c r="E50" s="151"/>
      <c r="F50" s="151"/>
      <c r="G50" s="151"/>
    </row>
    <row r="51" spans="2:7" x14ac:dyDescent="0.25">
      <c r="B51" s="157"/>
      <c r="C51" s="151"/>
      <c r="D51" s="151"/>
      <c r="E51" s="151"/>
      <c r="F51" s="151"/>
      <c r="G51" s="151"/>
    </row>
    <row r="52" spans="2:7" x14ac:dyDescent="0.25">
      <c r="B52" s="166" t="s">
        <v>310</v>
      </c>
      <c r="C52" s="151"/>
      <c r="D52" s="151"/>
      <c r="E52" s="151"/>
      <c r="F52" s="151"/>
      <c r="G52" s="151"/>
    </row>
    <row r="53" spans="2:7" x14ac:dyDescent="0.25">
      <c r="B53" s="157"/>
      <c r="C53" s="151"/>
      <c r="D53" s="151"/>
      <c r="E53" s="151"/>
      <c r="F53" s="151"/>
      <c r="G53" s="151"/>
    </row>
    <row r="54" spans="2:7" x14ac:dyDescent="0.25">
      <c r="B54" s="155" t="s">
        <v>311</v>
      </c>
      <c r="C54" s="151"/>
      <c r="D54" s="151"/>
      <c r="E54" s="151"/>
      <c r="F54" s="151"/>
      <c r="G54" s="151"/>
    </row>
    <row r="55" spans="2:7" x14ac:dyDescent="0.25">
      <c r="B55" s="155"/>
      <c r="C55" s="151"/>
      <c r="D55" s="151"/>
      <c r="E55" s="151"/>
      <c r="F55" s="151"/>
      <c r="G55" s="151"/>
    </row>
    <row r="56" spans="2:7" x14ac:dyDescent="0.25">
      <c r="B56" s="155"/>
      <c r="C56" s="151"/>
      <c r="D56" s="151"/>
      <c r="E56" s="151"/>
      <c r="F56" s="151"/>
      <c r="G56" s="151"/>
    </row>
    <row r="57" spans="2:7" x14ac:dyDescent="0.25">
      <c r="B57" s="155"/>
      <c r="C57" s="151"/>
      <c r="D57" s="151"/>
      <c r="E57" s="151"/>
      <c r="F57" s="151"/>
      <c r="G57" s="151"/>
    </row>
    <row r="58" spans="2:7" x14ac:dyDescent="0.25">
      <c r="B58" s="155"/>
      <c r="C58" s="151"/>
      <c r="D58" s="151"/>
      <c r="E58" s="151"/>
      <c r="F58" s="151"/>
      <c r="G58" s="151"/>
    </row>
    <row r="59" spans="2:7" x14ac:dyDescent="0.25">
      <c r="B59" s="155"/>
      <c r="C59" s="151"/>
      <c r="D59" s="151"/>
      <c r="E59" s="151"/>
      <c r="F59" s="151"/>
      <c r="G59" s="151"/>
    </row>
    <row r="60" spans="2:7" x14ac:dyDescent="0.25">
      <c r="B60" s="155"/>
      <c r="C60" s="151"/>
      <c r="D60" s="151"/>
      <c r="E60" s="151"/>
      <c r="F60" s="151"/>
      <c r="G60" s="151"/>
    </row>
    <row r="61" spans="2:7" x14ac:dyDescent="0.25">
      <c r="B61" s="155"/>
      <c r="C61" s="151"/>
      <c r="D61" s="151"/>
      <c r="E61" s="151"/>
      <c r="F61" s="151"/>
      <c r="G61" s="151"/>
    </row>
    <row r="62" spans="2:7" x14ac:dyDescent="0.25">
      <c r="B62" s="155"/>
      <c r="C62" s="151"/>
      <c r="D62" s="151"/>
      <c r="E62" s="151"/>
      <c r="F62" s="151"/>
      <c r="G62" s="151"/>
    </row>
    <row r="63" spans="2:7" x14ac:dyDescent="0.25">
      <c r="B63" s="155"/>
      <c r="C63" s="151"/>
      <c r="D63" s="151"/>
      <c r="E63" s="151"/>
      <c r="F63" s="151"/>
      <c r="G63" s="151"/>
    </row>
    <row r="64" spans="2:7" x14ac:dyDescent="0.25">
      <c r="B64" s="155"/>
      <c r="C64" s="151"/>
      <c r="D64" s="151"/>
      <c r="E64" s="151"/>
      <c r="F64" s="151"/>
      <c r="G64" s="151"/>
    </row>
    <row r="65" spans="2:7" x14ac:dyDescent="0.25">
      <c r="B65" s="155"/>
      <c r="C65" s="151"/>
      <c r="D65" s="151"/>
      <c r="E65" s="151"/>
      <c r="F65" s="151"/>
      <c r="G65" s="151"/>
    </row>
    <row r="66" spans="2:7" x14ac:dyDescent="0.25">
      <c r="B66" s="155"/>
      <c r="C66" s="151"/>
      <c r="D66" s="151"/>
      <c r="E66" s="151"/>
      <c r="F66" s="151"/>
      <c r="G66" s="151"/>
    </row>
    <row r="67" spans="2:7" x14ac:dyDescent="0.25">
      <c r="B67" s="155"/>
      <c r="C67" s="151"/>
      <c r="D67" s="151"/>
      <c r="E67" s="151"/>
      <c r="F67" s="151"/>
      <c r="G67" s="151"/>
    </row>
    <row r="68" spans="2:7" x14ac:dyDescent="0.25">
      <c r="B68" s="155"/>
      <c r="C68" s="151"/>
      <c r="D68" s="151"/>
      <c r="E68" s="151"/>
      <c r="F68" s="151"/>
      <c r="G68" s="151"/>
    </row>
    <row r="69" spans="2:7" x14ac:dyDescent="0.25">
      <c r="B69" s="155"/>
      <c r="C69" s="151"/>
      <c r="D69" s="151"/>
      <c r="E69" s="151"/>
      <c r="F69" s="151"/>
      <c r="G69" s="151"/>
    </row>
    <row r="70" spans="2:7" x14ac:dyDescent="0.25">
      <c r="B70" s="155"/>
      <c r="C70" s="151"/>
      <c r="D70" s="151"/>
      <c r="E70" s="151"/>
      <c r="F70" s="151"/>
      <c r="G70" s="151"/>
    </row>
    <row r="71" spans="2:7" x14ac:dyDescent="0.25">
      <c r="B71" s="155"/>
      <c r="C71" s="151"/>
      <c r="D71" s="151"/>
      <c r="E71" s="151"/>
      <c r="F71" s="151"/>
      <c r="G71" s="151"/>
    </row>
    <row r="72" spans="2:7" x14ac:dyDescent="0.25">
      <c r="B72" s="155"/>
      <c r="C72" s="151"/>
      <c r="D72" s="151"/>
      <c r="E72" s="151"/>
      <c r="F72" s="151"/>
      <c r="G72" s="151"/>
    </row>
    <row r="73" spans="2:7" x14ac:dyDescent="0.25">
      <c r="B73" s="155" t="s">
        <v>341</v>
      </c>
      <c r="C73" s="151"/>
      <c r="D73" s="151"/>
      <c r="E73" s="151"/>
      <c r="F73" s="151"/>
      <c r="G73" s="151"/>
    </row>
    <row r="74" spans="2:7" x14ac:dyDescent="0.25">
      <c r="B74" s="155"/>
      <c r="C74" s="151"/>
      <c r="D74" s="151"/>
      <c r="E74" s="151"/>
      <c r="F74" s="151"/>
      <c r="G74" s="151"/>
    </row>
    <row r="75" spans="2:7" x14ac:dyDescent="0.25">
      <c r="B75" s="155"/>
      <c r="C75" s="151"/>
      <c r="D75" s="151"/>
      <c r="E75" s="151"/>
      <c r="F75" s="151"/>
      <c r="G75" s="151"/>
    </row>
    <row r="76" spans="2:7" x14ac:dyDescent="0.25">
      <c r="B76" s="155"/>
      <c r="C76" s="151"/>
      <c r="D76" s="151"/>
      <c r="E76" s="151"/>
      <c r="F76" s="151"/>
      <c r="G76" s="151"/>
    </row>
    <row r="77" spans="2:7" x14ac:dyDescent="0.25">
      <c r="B77" s="155"/>
      <c r="C77" s="151"/>
      <c r="D77" s="151"/>
      <c r="E77" s="151"/>
      <c r="F77" s="151"/>
      <c r="G77" s="151"/>
    </row>
    <row r="78" spans="2:7" x14ac:dyDescent="0.25">
      <c r="B78" s="155"/>
      <c r="C78" s="151"/>
      <c r="D78" s="151"/>
      <c r="E78" s="151"/>
      <c r="F78" s="151"/>
      <c r="G78" s="151"/>
    </row>
    <row r="79" spans="2:7" ht="47.25" x14ac:dyDescent="0.25">
      <c r="B79" s="155" t="s">
        <v>342</v>
      </c>
      <c r="C79" s="151"/>
      <c r="D79" s="151"/>
      <c r="E79" s="151"/>
      <c r="F79" s="151"/>
      <c r="G79" s="151"/>
    </row>
    <row r="80" spans="2:7" x14ac:dyDescent="0.25">
      <c r="B80" s="155"/>
      <c r="C80" s="151"/>
      <c r="D80" s="151"/>
      <c r="E80" s="151"/>
      <c r="F80" s="151"/>
      <c r="G80" s="151"/>
    </row>
    <row r="81" spans="2:7" x14ac:dyDescent="0.25">
      <c r="B81" s="155"/>
      <c r="C81" s="151"/>
      <c r="D81" s="151"/>
      <c r="E81" s="151"/>
      <c r="F81" s="151"/>
      <c r="G81" s="151"/>
    </row>
    <row r="82" spans="2:7" x14ac:dyDescent="0.25">
      <c r="B82" s="155"/>
      <c r="C82" s="151"/>
      <c r="D82" s="151"/>
      <c r="E82" s="151"/>
      <c r="F82" s="151"/>
      <c r="G82" s="151"/>
    </row>
    <row r="83" spans="2:7" x14ac:dyDescent="0.25">
      <c r="B83" s="155"/>
      <c r="C83" s="151"/>
      <c r="D83" s="151"/>
      <c r="E83" s="151"/>
      <c r="F83" s="151"/>
      <c r="G83" s="151"/>
    </row>
    <row r="84" spans="2:7" x14ac:dyDescent="0.25">
      <c r="B84" s="155"/>
      <c r="C84" s="151"/>
      <c r="D84" s="151"/>
      <c r="E84" s="151"/>
      <c r="F84" s="151"/>
      <c r="G84" s="151"/>
    </row>
    <row r="85" spans="2:7" x14ac:dyDescent="0.25">
      <c r="B85" s="155"/>
      <c r="C85" s="151"/>
      <c r="D85" s="151"/>
      <c r="E85" s="151"/>
      <c r="F85" s="151"/>
      <c r="G85" s="151"/>
    </row>
    <row r="86" spans="2:7" x14ac:dyDescent="0.25">
      <c r="B86" s="155"/>
      <c r="C86" s="151"/>
      <c r="D86" s="151"/>
      <c r="E86" s="151"/>
      <c r="F86" s="151"/>
      <c r="G86" s="151"/>
    </row>
    <row r="87" spans="2:7" x14ac:dyDescent="0.25">
      <c r="B87" s="155"/>
      <c r="C87" s="151"/>
      <c r="D87" s="151"/>
      <c r="E87" s="151"/>
      <c r="F87" s="151"/>
      <c r="G87" s="151"/>
    </row>
    <row r="88" spans="2:7" x14ac:dyDescent="0.25">
      <c r="B88" s="155"/>
      <c r="C88" s="151"/>
      <c r="D88" s="151"/>
      <c r="E88" s="151"/>
      <c r="F88" s="151"/>
      <c r="G88" s="151"/>
    </row>
    <row r="89" spans="2:7" x14ac:dyDescent="0.25">
      <c r="B89" s="155"/>
      <c r="C89" s="151"/>
      <c r="D89" s="151"/>
      <c r="E89" s="151"/>
      <c r="F89" s="151"/>
      <c r="G89" s="151"/>
    </row>
    <row r="90" spans="2:7" x14ac:dyDescent="0.25">
      <c r="B90" s="161" t="s">
        <v>141</v>
      </c>
      <c r="C90" s="151"/>
      <c r="D90" s="151"/>
      <c r="E90" s="151"/>
      <c r="F90" s="151"/>
      <c r="G90" s="151"/>
    </row>
    <row r="91" spans="2:7" ht="47.25" x14ac:dyDescent="0.25">
      <c r="B91" s="155" t="s">
        <v>312</v>
      </c>
      <c r="C91" s="151"/>
      <c r="D91" s="151"/>
      <c r="E91" s="151"/>
      <c r="F91" s="151"/>
      <c r="G91" s="151"/>
    </row>
    <row r="92" spans="2:7" x14ac:dyDescent="0.25">
      <c r="B92" s="155"/>
      <c r="C92" s="151"/>
      <c r="D92" s="151"/>
      <c r="E92" s="151"/>
      <c r="F92" s="151"/>
      <c r="G92" s="151"/>
    </row>
    <row r="93" spans="2:7" ht="47.25" x14ac:dyDescent="0.25">
      <c r="B93" s="155" t="s">
        <v>313</v>
      </c>
      <c r="C93" s="151"/>
      <c r="D93" s="151"/>
      <c r="E93" s="151"/>
      <c r="F93" s="151"/>
      <c r="G93" s="151"/>
    </row>
    <row r="94" spans="2:7" x14ac:dyDescent="0.25">
      <c r="B94" s="157"/>
      <c r="C94" s="151"/>
      <c r="D94" s="151"/>
      <c r="E94" s="151"/>
      <c r="F94" s="151"/>
      <c r="G94" s="151"/>
    </row>
    <row r="95" spans="2:7" x14ac:dyDescent="0.25">
      <c r="B95" s="157"/>
      <c r="C95" s="151"/>
      <c r="D95" s="151"/>
      <c r="E95" s="151"/>
      <c r="F95" s="151"/>
      <c r="G95" s="151"/>
    </row>
    <row r="96" spans="2:7" x14ac:dyDescent="0.25">
      <c r="B96" s="157" t="s">
        <v>320</v>
      </c>
      <c r="C96" s="151"/>
      <c r="D96" s="151"/>
      <c r="E96" s="151"/>
      <c r="F96" s="151"/>
      <c r="G96" s="151"/>
    </row>
    <row r="97" spans="2:7" x14ac:dyDescent="0.25">
      <c r="B97" s="151"/>
      <c r="C97" s="151"/>
      <c r="D97" s="151"/>
      <c r="E97" s="151"/>
      <c r="F97" s="151"/>
      <c r="G97" s="151"/>
    </row>
    <row r="98" spans="2:7" ht="16.5" x14ac:dyDescent="0.25">
      <c r="B98" s="164"/>
      <c r="C98" s="151"/>
      <c r="D98" s="151"/>
      <c r="E98" s="151"/>
      <c r="F98" s="151"/>
      <c r="G98" s="151"/>
    </row>
    <row r="99" spans="2:7" x14ac:dyDescent="0.25">
      <c r="B99" s="151"/>
      <c r="C99" s="151"/>
      <c r="D99" s="151"/>
      <c r="E99" s="151"/>
      <c r="F99" s="151"/>
      <c r="G99" s="151"/>
    </row>
    <row r="100" spans="2:7" x14ac:dyDescent="0.25">
      <c r="B100" s="151"/>
      <c r="C100" s="151"/>
      <c r="D100" s="151"/>
      <c r="E100" s="151"/>
      <c r="F100" s="151"/>
      <c r="G100" s="151"/>
    </row>
    <row r="101" spans="2:7" x14ac:dyDescent="0.25">
      <c r="B101" s="151"/>
      <c r="C101" s="151"/>
      <c r="D101" s="151"/>
      <c r="E101" s="151"/>
      <c r="F101" s="151"/>
      <c r="G101" s="151"/>
    </row>
    <row r="102" spans="2:7" x14ac:dyDescent="0.25">
      <c r="B102" s="151"/>
      <c r="C102" s="151"/>
      <c r="D102" s="151"/>
      <c r="E102" s="151"/>
      <c r="F102" s="151"/>
      <c r="G102" s="151"/>
    </row>
    <row r="103" spans="2:7" x14ac:dyDescent="0.25">
      <c r="B103" s="151"/>
      <c r="C103" s="151"/>
      <c r="D103" s="151"/>
      <c r="E103" s="151"/>
      <c r="F103" s="151"/>
      <c r="G103" s="151"/>
    </row>
    <row r="104" spans="2:7" x14ac:dyDescent="0.25">
      <c r="B104" s="151"/>
      <c r="C104" s="151"/>
      <c r="D104" s="151"/>
      <c r="E104" s="151"/>
      <c r="F104" s="151"/>
      <c r="G104" s="151"/>
    </row>
    <row r="105" spans="2:7" x14ac:dyDescent="0.25">
      <c r="B105" s="151"/>
      <c r="C105" s="151"/>
      <c r="D105" s="151"/>
      <c r="E105" s="151"/>
      <c r="F105" s="151"/>
      <c r="G105" s="151"/>
    </row>
    <row r="106" spans="2:7" x14ac:dyDescent="0.25">
      <c r="B106" s="151"/>
      <c r="C106" s="151"/>
      <c r="D106" s="151"/>
      <c r="E106" s="151"/>
      <c r="F106" s="151"/>
      <c r="G106" s="151"/>
    </row>
    <row r="107" spans="2:7" ht="47.25" x14ac:dyDescent="0.25">
      <c r="B107" s="155" t="s">
        <v>321</v>
      </c>
      <c r="C107" s="151"/>
      <c r="D107" s="151"/>
      <c r="E107" s="151"/>
      <c r="F107" s="151"/>
      <c r="G107" s="151"/>
    </row>
    <row r="108" spans="2:7" x14ac:dyDescent="0.25">
      <c r="B108" s="167"/>
      <c r="C108" s="151"/>
      <c r="D108" s="151"/>
      <c r="E108" s="151"/>
      <c r="F108" s="151"/>
      <c r="G108" s="151"/>
    </row>
    <row r="109" spans="2:7" x14ac:dyDescent="0.25">
      <c r="B109" s="168" t="s">
        <v>322</v>
      </c>
      <c r="C109" s="151"/>
      <c r="D109" s="151"/>
      <c r="E109" s="151"/>
      <c r="F109" s="151"/>
      <c r="G109" s="151"/>
    </row>
    <row r="110" spans="2:7" x14ac:dyDescent="0.25">
      <c r="B110" s="151"/>
      <c r="C110" s="151"/>
      <c r="D110" s="151"/>
      <c r="E110" s="151"/>
      <c r="F110" s="151"/>
      <c r="G110" s="151"/>
    </row>
    <row r="111" spans="2:7" x14ac:dyDescent="0.25">
      <c r="B111" s="151"/>
      <c r="C111" s="151"/>
      <c r="D111" s="151"/>
      <c r="E111" s="151"/>
      <c r="F111" s="151"/>
      <c r="G111" s="151"/>
    </row>
    <row r="112" spans="2:7" x14ac:dyDescent="0.25">
      <c r="B112" s="151"/>
      <c r="C112" s="151"/>
      <c r="D112" s="151"/>
      <c r="E112" s="151"/>
      <c r="F112" s="151"/>
      <c r="G112" s="151"/>
    </row>
    <row r="113" spans="2:7" x14ac:dyDescent="0.25">
      <c r="B113" s="151"/>
      <c r="C113" s="151"/>
      <c r="D113" s="151"/>
      <c r="E113" s="151"/>
      <c r="F113" s="151"/>
      <c r="G113" s="151"/>
    </row>
    <row r="114" spans="2:7" x14ac:dyDescent="0.25">
      <c r="B114" s="151"/>
      <c r="C114" s="151"/>
      <c r="D114" s="151"/>
      <c r="E114" s="151"/>
      <c r="F114" s="151"/>
      <c r="G114" s="151"/>
    </row>
    <row r="115" spans="2:7" x14ac:dyDescent="0.25">
      <c r="B115" s="151"/>
      <c r="C115" s="151"/>
      <c r="D115" s="151"/>
      <c r="E115" s="151"/>
      <c r="F115" s="151"/>
      <c r="G115" s="151"/>
    </row>
    <row r="116" spans="2:7" x14ac:dyDescent="0.25">
      <c r="B116" s="151"/>
      <c r="C116" s="151"/>
      <c r="D116" s="151"/>
      <c r="E116" s="151"/>
      <c r="F116" s="151"/>
      <c r="G116" s="151"/>
    </row>
    <row r="117" spans="2:7" x14ac:dyDescent="0.25">
      <c r="B117" s="151"/>
      <c r="C117" s="151"/>
      <c r="D117" s="151"/>
      <c r="E117" s="151"/>
      <c r="F117" s="151"/>
      <c r="G117" s="151"/>
    </row>
    <row r="118" spans="2:7" x14ac:dyDescent="0.25">
      <c r="B118" s="151"/>
      <c r="C118" s="151"/>
      <c r="D118" s="151"/>
      <c r="E118" s="151"/>
      <c r="F118" s="151"/>
      <c r="G118" s="151"/>
    </row>
    <row r="119" spans="2:7" x14ac:dyDescent="0.25">
      <c r="B119" s="151"/>
      <c r="C119" s="151"/>
      <c r="D119" s="151"/>
      <c r="E119" s="151"/>
      <c r="F119" s="151"/>
      <c r="G119" s="151"/>
    </row>
    <row r="120" spans="2:7" x14ac:dyDescent="0.25">
      <c r="B120" s="151"/>
      <c r="C120" s="151"/>
      <c r="D120" s="151"/>
      <c r="E120" s="151"/>
      <c r="F120" s="151"/>
      <c r="G120" s="151"/>
    </row>
    <row r="121" spans="2:7" x14ac:dyDescent="0.25">
      <c r="B121" s="151"/>
      <c r="C121" s="151"/>
      <c r="D121" s="151"/>
      <c r="E121" s="151"/>
      <c r="F121" s="151"/>
      <c r="G121" s="151"/>
    </row>
    <row r="122" spans="2:7" x14ac:dyDescent="0.25">
      <c r="B122" s="151"/>
      <c r="C122" s="151"/>
      <c r="D122" s="151"/>
      <c r="E122" s="151"/>
      <c r="F122" s="151"/>
      <c r="G122" s="151"/>
    </row>
    <row r="123" spans="2:7" x14ac:dyDescent="0.25">
      <c r="B123" s="151"/>
      <c r="C123" s="151"/>
      <c r="D123" s="151"/>
      <c r="E123" s="151"/>
      <c r="F123" s="151"/>
      <c r="G123" s="151"/>
    </row>
    <row r="124" spans="2:7" x14ac:dyDescent="0.25">
      <c r="B124" s="151"/>
      <c r="C124" s="151"/>
      <c r="D124" s="151"/>
      <c r="E124" s="151"/>
      <c r="F124" s="151"/>
      <c r="G124" s="151"/>
    </row>
    <row r="125" spans="2:7" x14ac:dyDescent="0.25">
      <c r="B125" s="151"/>
      <c r="C125" s="151"/>
      <c r="D125" s="151"/>
      <c r="E125" s="151"/>
      <c r="F125" s="151"/>
      <c r="G125" s="151"/>
    </row>
    <row r="126" spans="2:7" x14ac:dyDescent="0.25">
      <c r="B126" s="151"/>
      <c r="C126" s="151"/>
      <c r="D126" s="151"/>
      <c r="E126" s="151"/>
      <c r="F126" s="151"/>
      <c r="G126" s="151"/>
    </row>
    <row r="127" spans="2:7" x14ac:dyDescent="0.25">
      <c r="B127" s="151"/>
      <c r="C127" s="151"/>
      <c r="D127" s="151"/>
      <c r="E127" s="151"/>
      <c r="F127" s="151"/>
      <c r="G127" s="151"/>
    </row>
    <row r="128" spans="2:7" x14ac:dyDescent="0.25">
      <c r="B128" s="151"/>
      <c r="C128" s="151"/>
      <c r="D128" s="151"/>
      <c r="E128" s="151"/>
      <c r="F128" s="151"/>
      <c r="G128" s="151"/>
    </row>
    <row r="129" spans="2:7" x14ac:dyDescent="0.25">
      <c r="B129" s="151"/>
      <c r="C129" s="151"/>
      <c r="D129" s="151"/>
      <c r="E129" s="151"/>
      <c r="F129" s="151"/>
      <c r="G129" s="151"/>
    </row>
    <row r="130" spans="2:7" ht="31.5" x14ac:dyDescent="0.25">
      <c r="B130" s="155" t="s">
        <v>323</v>
      </c>
      <c r="C130" s="151"/>
      <c r="D130" s="151"/>
      <c r="E130" s="151"/>
      <c r="F130" s="151"/>
      <c r="G130" s="151"/>
    </row>
    <row r="131" spans="2:7" x14ac:dyDescent="0.25">
      <c r="B131" s="160"/>
      <c r="C131" s="151"/>
      <c r="D131" s="151"/>
      <c r="E131" s="151"/>
      <c r="F131" s="151"/>
      <c r="G131" s="151"/>
    </row>
    <row r="132" spans="2:7" x14ac:dyDescent="0.25">
      <c r="B132" s="157" t="s">
        <v>324</v>
      </c>
      <c r="C132" s="151"/>
      <c r="D132" s="151"/>
      <c r="E132" s="151"/>
      <c r="F132" s="151"/>
      <c r="G132" s="151"/>
    </row>
    <row r="133" spans="2:7" x14ac:dyDescent="0.25">
      <c r="B133" s="151"/>
      <c r="C133" s="151"/>
      <c r="D133" s="151"/>
      <c r="E133" s="151"/>
      <c r="F133" s="151"/>
      <c r="G133" s="151"/>
    </row>
    <row r="134" spans="2:7" x14ac:dyDescent="0.25">
      <c r="B134" s="151"/>
      <c r="C134" s="151"/>
      <c r="D134" s="151"/>
      <c r="E134" s="151"/>
      <c r="F134" s="151"/>
      <c r="G134" s="151"/>
    </row>
    <row r="135" spans="2:7" x14ac:dyDescent="0.25">
      <c r="B135" s="151"/>
      <c r="C135" s="151"/>
      <c r="D135" s="151"/>
      <c r="E135" s="151"/>
      <c r="F135" s="151"/>
      <c r="G135" s="151"/>
    </row>
    <row r="136" spans="2:7" x14ac:dyDescent="0.25">
      <c r="B136" s="151"/>
      <c r="C136" s="151"/>
      <c r="D136" s="151"/>
      <c r="E136" s="151"/>
      <c r="F136" s="151"/>
      <c r="G136" s="151"/>
    </row>
    <row r="137" spans="2:7" x14ac:dyDescent="0.25">
      <c r="B137" s="151"/>
      <c r="C137" s="151"/>
      <c r="D137" s="151"/>
      <c r="E137" s="151"/>
      <c r="F137" s="151"/>
      <c r="G137" s="151"/>
    </row>
    <row r="138" spans="2:7" x14ac:dyDescent="0.25">
      <c r="B138" s="151"/>
      <c r="C138" s="151"/>
      <c r="D138" s="151"/>
      <c r="E138" s="151"/>
      <c r="F138" s="151"/>
      <c r="G138" s="151"/>
    </row>
    <row r="139" spans="2:7" x14ac:dyDescent="0.25">
      <c r="B139" s="151"/>
      <c r="C139" s="151"/>
      <c r="D139" s="151"/>
      <c r="E139" s="151"/>
      <c r="F139" s="151"/>
      <c r="G139" s="151"/>
    </row>
    <row r="140" spans="2:7" x14ac:dyDescent="0.25">
      <c r="B140" s="151"/>
      <c r="C140" s="151"/>
      <c r="D140" s="151"/>
      <c r="E140" s="151"/>
      <c r="F140" s="151"/>
      <c r="G140" s="151"/>
    </row>
    <row r="141" spans="2:7" x14ac:dyDescent="0.25">
      <c r="B141" s="151"/>
      <c r="C141" s="151"/>
      <c r="D141" s="151"/>
      <c r="E141" s="151"/>
      <c r="F141" s="151"/>
      <c r="G141" s="151"/>
    </row>
    <row r="142" spans="2:7" x14ac:dyDescent="0.25">
      <c r="B142" s="151"/>
      <c r="C142" s="151"/>
      <c r="D142" s="151"/>
      <c r="E142" s="151"/>
      <c r="F142" s="151"/>
      <c r="G142" s="151"/>
    </row>
    <row r="143" spans="2:7" x14ac:dyDescent="0.25">
      <c r="B143" s="151"/>
      <c r="C143" s="151"/>
      <c r="D143" s="151"/>
      <c r="E143" s="151"/>
      <c r="F143" s="151"/>
      <c r="G143" s="151"/>
    </row>
    <row r="144" spans="2:7" x14ac:dyDescent="0.25">
      <c r="B144" s="161" t="s">
        <v>128</v>
      </c>
      <c r="C144" s="151"/>
      <c r="D144" s="151"/>
      <c r="E144" s="151"/>
      <c r="F144" s="151"/>
      <c r="G144" s="151"/>
    </row>
    <row r="145" spans="2:7" x14ac:dyDescent="0.25">
      <c r="B145" s="160"/>
      <c r="C145" s="151"/>
      <c r="D145" s="151"/>
      <c r="E145" s="151"/>
      <c r="F145" s="151"/>
      <c r="G145" s="151"/>
    </row>
    <row r="146" spans="2:7" ht="94.5" x14ac:dyDescent="0.25">
      <c r="B146" s="157" t="s">
        <v>325</v>
      </c>
      <c r="C146" s="151"/>
      <c r="D146" s="151"/>
      <c r="E146" s="151"/>
      <c r="F146" s="151"/>
      <c r="G146" s="151"/>
    </row>
    <row r="147" spans="2:7" ht="47.25" x14ac:dyDescent="0.25">
      <c r="B147" s="157" t="s">
        <v>351</v>
      </c>
      <c r="C147" s="151"/>
      <c r="D147" s="151"/>
      <c r="E147" s="151"/>
      <c r="F147" s="151"/>
      <c r="G147" s="151"/>
    </row>
    <row r="148" spans="2:7" x14ac:dyDescent="0.25">
      <c r="B148" s="157"/>
      <c r="C148" s="151"/>
      <c r="D148" s="151"/>
      <c r="E148" s="151"/>
      <c r="F148" s="151"/>
      <c r="G148" s="151"/>
    </row>
    <row r="149" spans="2:7" x14ac:dyDescent="0.25">
      <c r="B149" s="155"/>
      <c r="C149" s="151"/>
      <c r="D149" s="151"/>
      <c r="E149" s="151"/>
      <c r="F149" s="151"/>
      <c r="G149" s="151"/>
    </row>
    <row r="150" spans="2:7" ht="63" x14ac:dyDescent="0.25">
      <c r="B150" s="157" t="s">
        <v>348</v>
      </c>
      <c r="C150" s="151"/>
      <c r="D150" s="151"/>
      <c r="E150" s="151"/>
      <c r="F150" s="151"/>
      <c r="G150" s="151"/>
    </row>
    <row r="151" spans="2:7" x14ac:dyDescent="0.25">
      <c r="B151" s="155"/>
      <c r="C151" s="151"/>
      <c r="D151" s="151"/>
      <c r="E151" s="151"/>
      <c r="F151" s="151"/>
      <c r="G151" s="151"/>
    </row>
    <row r="152" spans="2:7" ht="31.5" x14ac:dyDescent="0.25">
      <c r="B152" s="157" t="s">
        <v>349</v>
      </c>
      <c r="C152" s="151"/>
      <c r="D152" s="151"/>
      <c r="E152" s="151"/>
      <c r="F152" s="151"/>
      <c r="G152" s="151"/>
    </row>
    <row r="153" spans="2:7" x14ac:dyDescent="0.25">
      <c r="B153" s="155"/>
      <c r="C153" s="151"/>
      <c r="D153" s="151"/>
      <c r="E153" s="151"/>
      <c r="F153" s="151"/>
      <c r="G153" s="151"/>
    </row>
    <row r="154" spans="2:7" ht="31.5" x14ac:dyDescent="0.25">
      <c r="B154" s="157" t="s">
        <v>350</v>
      </c>
      <c r="C154" s="151"/>
      <c r="D154" s="151"/>
      <c r="E154" s="151"/>
      <c r="F154" s="151"/>
      <c r="G154" s="151"/>
    </row>
    <row r="155" spans="2:7" x14ac:dyDescent="0.25">
      <c r="B155" s="151"/>
      <c r="C155" s="151"/>
      <c r="D155" s="151"/>
      <c r="E155" s="151"/>
      <c r="F155" s="151"/>
      <c r="G155" s="151"/>
    </row>
    <row r="156" spans="2:7" x14ac:dyDescent="0.25">
      <c r="B156" s="151"/>
      <c r="C156" s="151"/>
      <c r="D156" s="151"/>
      <c r="E156" s="151"/>
      <c r="F156" s="151"/>
      <c r="G156" s="151"/>
    </row>
    <row r="157" spans="2:7" x14ac:dyDescent="0.25">
      <c r="B157" s="151"/>
      <c r="C157" s="151"/>
      <c r="D157" s="151"/>
      <c r="E157" s="151"/>
      <c r="F157" s="151"/>
      <c r="G157" s="151"/>
    </row>
    <row r="158" spans="2:7" x14ac:dyDescent="0.25">
      <c r="B158" s="151"/>
      <c r="C158" s="151"/>
      <c r="D158" s="151"/>
      <c r="E158" s="151"/>
      <c r="F158" s="151"/>
      <c r="G158" s="151"/>
    </row>
    <row r="159" spans="2:7" x14ac:dyDescent="0.25">
      <c r="B159" s="151"/>
      <c r="C159" s="151"/>
      <c r="D159" s="151"/>
      <c r="E159" s="151"/>
      <c r="F159" s="151"/>
      <c r="G159" s="151"/>
    </row>
    <row r="160" spans="2:7" x14ac:dyDescent="0.25">
      <c r="B160" s="151"/>
      <c r="C160" s="151"/>
      <c r="D160" s="151"/>
      <c r="E160" s="151"/>
      <c r="F160" s="151"/>
      <c r="G160" s="151"/>
    </row>
    <row r="161" spans="2:7" x14ac:dyDescent="0.25">
      <c r="B161" s="151"/>
      <c r="C161" s="151"/>
      <c r="D161" s="151"/>
      <c r="E161" s="151"/>
      <c r="F161" s="151"/>
      <c r="G161" s="151"/>
    </row>
    <row r="162" spans="2:7" x14ac:dyDescent="0.25">
      <c r="B162" s="151"/>
      <c r="C162" s="151"/>
      <c r="D162" s="151"/>
      <c r="E162" s="151"/>
      <c r="F162" s="151"/>
      <c r="G162" s="151"/>
    </row>
    <row r="163" spans="2:7" x14ac:dyDescent="0.25">
      <c r="B163" s="151"/>
      <c r="C163" s="151"/>
      <c r="D163" s="151"/>
      <c r="E163" s="151"/>
      <c r="F163" s="151"/>
      <c r="G163" s="151"/>
    </row>
    <row r="164" spans="2:7" x14ac:dyDescent="0.25">
      <c r="B164" s="151"/>
      <c r="C164" s="151"/>
      <c r="D164" s="151"/>
      <c r="E164" s="151"/>
      <c r="F164" s="151"/>
      <c r="G164" s="151"/>
    </row>
    <row r="165" spans="2:7" x14ac:dyDescent="0.25">
      <c r="B165" s="151"/>
      <c r="C165" s="151"/>
      <c r="D165" s="151"/>
      <c r="E165" s="151"/>
      <c r="F165" s="151"/>
      <c r="G165" s="151"/>
    </row>
    <row r="166" spans="2:7" x14ac:dyDescent="0.25">
      <c r="B166" s="151"/>
      <c r="C166" s="151"/>
      <c r="D166" s="151"/>
      <c r="E166" s="151"/>
      <c r="F166" s="151"/>
      <c r="G166" s="151"/>
    </row>
    <row r="167" spans="2:7" x14ac:dyDescent="0.25">
      <c r="B167" s="151"/>
      <c r="C167" s="151"/>
      <c r="D167" s="151"/>
      <c r="E167" s="151"/>
      <c r="F167" s="151"/>
      <c r="G167" s="151"/>
    </row>
    <row r="168" spans="2:7" x14ac:dyDescent="0.25">
      <c r="B168" s="151"/>
      <c r="C168" s="151"/>
      <c r="D168" s="151"/>
      <c r="E168" s="151"/>
      <c r="F168" s="151"/>
      <c r="G168" s="151"/>
    </row>
    <row r="169" spans="2:7" x14ac:dyDescent="0.25">
      <c r="B169" s="151"/>
      <c r="C169" s="151"/>
      <c r="D169" s="151"/>
      <c r="E169" s="151"/>
      <c r="F169" s="151"/>
      <c r="G169" s="151"/>
    </row>
    <row r="170" spans="2:7" x14ac:dyDescent="0.25">
      <c r="B170" s="151"/>
      <c r="C170" s="151"/>
      <c r="D170" s="151"/>
      <c r="E170" s="151"/>
      <c r="F170" s="151"/>
      <c r="G170" s="151"/>
    </row>
    <row r="171" spans="2:7" x14ac:dyDescent="0.25">
      <c r="B171" s="151"/>
      <c r="C171" s="151"/>
      <c r="D171" s="151"/>
      <c r="E171" s="151"/>
      <c r="F171" s="151"/>
      <c r="G171" s="151"/>
    </row>
    <row r="172" spans="2:7" x14ac:dyDescent="0.25">
      <c r="B172" s="151"/>
      <c r="C172" s="151"/>
      <c r="D172" s="151"/>
      <c r="E172" s="151"/>
      <c r="F172" s="151"/>
      <c r="G172" s="151"/>
    </row>
    <row r="173" spans="2:7" x14ac:dyDescent="0.25">
      <c r="B173" s="151"/>
      <c r="C173" s="151"/>
      <c r="D173" s="151"/>
      <c r="E173" s="151"/>
      <c r="F173" s="151"/>
      <c r="G173" s="151"/>
    </row>
    <row r="174" spans="2:7" x14ac:dyDescent="0.25">
      <c r="B174" s="151"/>
      <c r="C174" s="151"/>
      <c r="D174" s="151"/>
      <c r="E174" s="151"/>
      <c r="F174" s="151"/>
      <c r="G174" s="151"/>
    </row>
    <row r="175" spans="2:7" x14ac:dyDescent="0.25">
      <c r="B175" s="151"/>
      <c r="C175" s="151"/>
      <c r="D175" s="151"/>
      <c r="E175" s="151"/>
      <c r="F175" s="151"/>
      <c r="G175" s="151"/>
    </row>
    <row r="176" spans="2:7" x14ac:dyDescent="0.25">
      <c r="B176" s="151"/>
      <c r="C176" s="151"/>
      <c r="D176" s="151"/>
      <c r="E176" s="151"/>
      <c r="F176" s="151"/>
      <c r="G176" s="151"/>
    </row>
    <row r="177" spans="2:7" x14ac:dyDescent="0.25">
      <c r="B177" s="151"/>
      <c r="C177" s="151"/>
      <c r="D177" s="151"/>
      <c r="E177" s="151"/>
      <c r="F177" s="151"/>
      <c r="G177" s="151"/>
    </row>
    <row r="178" spans="2:7" x14ac:dyDescent="0.25">
      <c r="B178" s="151"/>
      <c r="C178" s="151"/>
      <c r="D178" s="151"/>
      <c r="E178" s="151"/>
      <c r="F178" s="151"/>
      <c r="G178" s="151"/>
    </row>
    <row r="179" spans="2:7" x14ac:dyDescent="0.25">
      <c r="B179" s="151"/>
      <c r="C179" s="151"/>
      <c r="D179" s="151"/>
      <c r="E179" s="151"/>
      <c r="F179" s="151"/>
      <c r="G179" s="151"/>
    </row>
    <row r="180" spans="2:7" x14ac:dyDescent="0.25">
      <c r="B180" s="151"/>
      <c r="C180" s="151"/>
      <c r="D180" s="151"/>
      <c r="E180" s="151"/>
      <c r="F180" s="151"/>
      <c r="G180" s="151"/>
    </row>
    <row r="181" spans="2:7" x14ac:dyDescent="0.25">
      <c r="B181" s="151"/>
      <c r="C181" s="151"/>
      <c r="D181" s="151"/>
      <c r="E181" s="151"/>
      <c r="F181" s="151"/>
      <c r="G181" s="151"/>
    </row>
    <row r="182" spans="2:7" x14ac:dyDescent="0.25">
      <c r="B182" s="151"/>
      <c r="C182" s="151"/>
      <c r="D182" s="151"/>
      <c r="E182" s="151"/>
      <c r="F182" s="151"/>
      <c r="G182" s="151"/>
    </row>
    <row r="183" spans="2:7" x14ac:dyDescent="0.25">
      <c r="B183" s="151"/>
      <c r="C183" s="151"/>
      <c r="D183" s="151"/>
      <c r="E183" s="151"/>
      <c r="F183" s="151"/>
      <c r="G183" s="151"/>
    </row>
    <row r="184" spans="2:7" x14ac:dyDescent="0.25">
      <c r="B184" s="151"/>
      <c r="C184" s="151"/>
      <c r="D184" s="151"/>
      <c r="E184" s="151"/>
      <c r="F184" s="151"/>
      <c r="G184" s="151"/>
    </row>
    <row r="185" spans="2:7" x14ac:dyDescent="0.25">
      <c r="B185" s="151"/>
      <c r="C185" s="151"/>
      <c r="D185" s="151"/>
      <c r="E185" s="151"/>
      <c r="F185" s="151"/>
      <c r="G185" s="151"/>
    </row>
    <row r="186" spans="2:7" x14ac:dyDescent="0.25">
      <c r="B186" s="151"/>
      <c r="C186" s="151"/>
      <c r="D186" s="151"/>
      <c r="E186" s="151"/>
      <c r="F186" s="151"/>
      <c r="G186" s="151"/>
    </row>
    <row r="187" spans="2:7" x14ac:dyDescent="0.25">
      <c r="B187" s="151"/>
      <c r="C187" s="151"/>
      <c r="D187" s="151"/>
      <c r="E187" s="151"/>
      <c r="F187" s="151"/>
      <c r="G187" s="151"/>
    </row>
    <row r="188" spans="2:7" x14ac:dyDescent="0.25">
      <c r="B188" s="151"/>
      <c r="C188" s="151"/>
      <c r="D188" s="151"/>
      <c r="E188" s="151"/>
      <c r="F188" s="151"/>
      <c r="G188" s="151"/>
    </row>
    <row r="189" spans="2:7" x14ac:dyDescent="0.25">
      <c r="B189" s="151"/>
      <c r="C189" s="151"/>
      <c r="D189" s="151"/>
      <c r="E189" s="151"/>
      <c r="F189" s="151"/>
      <c r="G189" s="151"/>
    </row>
    <row r="190" spans="2:7" x14ac:dyDescent="0.25">
      <c r="B190" s="151"/>
      <c r="C190" s="151"/>
      <c r="D190" s="151"/>
      <c r="E190" s="151"/>
      <c r="F190" s="151"/>
      <c r="G190" s="151"/>
    </row>
    <row r="191" spans="2:7" x14ac:dyDescent="0.25">
      <c r="B191" s="151"/>
      <c r="C191" s="151"/>
      <c r="D191" s="151"/>
      <c r="E191" s="151"/>
      <c r="F191" s="151"/>
      <c r="G191" s="151"/>
    </row>
    <row r="192" spans="2:7" x14ac:dyDescent="0.25">
      <c r="B192" s="151"/>
      <c r="C192" s="151"/>
      <c r="D192" s="151"/>
      <c r="E192" s="151"/>
      <c r="F192" s="151"/>
      <c r="G192" s="151"/>
    </row>
    <row r="193" spans="2:7" x14ac:dyDescent="0.25">
      <c r="B193" s="151"/>
      <c r="C193" s="151"/>
      <c r="D193" s="151"/>
      <c r="E193" s="151"/>
      <c r="F193" s="151"/>
      <c r="G193" s="151"/>
    </row>
    <row r="194" spans="2:7" x14ac:dyDescent="0.25">
      <c r="B194" s="151"/>
      <c r="C194" s="151"/>
      <c r="D194" s="151"/>
      <c r="E194" s="151"/>
      <c r="F194" s="151"/>
      <c r="G194" s="151"/>
    </row>
    <row r="195" spans="2:7" x14ac:dyDescent="0.25">
      <c r="B195" s="151"/>
      <c r="C195" s="151"/>
      <c r="D195" s="151"/>
      <c r="E195" s="151"/>
      <c r="F195" s="151"/>
      <c r="G195" s="151"/>
    </row>
    <row r="196" spans="2:7" x14ac:dyDescent="0.25">
      <c r="B196" s="151"/>
      <c r="C196" s="151"/>
      <c r="D196" s="151"/>
      <c r="E196" s="151"/>
      <c r="F196" s="151"/>
      <c r="G196" s="151"/>
    </row>
    <row r="197" spans="2:7" x14ac:dyDescent="0.25">
      <c r="B197" s="151"/>
      <c r="C197" s="151"/>
      <c r="D197" s="151"/>
      <c r="E197" s="151"/>
      <c r="F197" s="151"/>
      <c r="G197" s="151"/>
    </row>
    <row r="198" spans="2:7" x14ac:dyDescent="0.25">
      <c r="B198" s="151"/>
      <c r="C198" s="151"/>
      <c r="D198" s="151"/>
      <c r="E198" s="151"/>
      <c r="F198" s="151"/>
      <c r="G198" s="151"/>
    </row>
    <row r="199" spans="2:7" x14ac:dyDescent="0.25">
      <c r="B199" s="151"/>
      <c r="C199" s="151"/>
      <c r="D199" s="151"/>
      <c r="E199" s="151"/>
      <c r="F199" s="151"/>
      <c r="G199" s="151"/>
    </row>
    <row r="200" spans="2:7" x14ac:dyDescent="0.25">
      <c r="B200" s="151"/>
      <c r="C200" s="151"/>
      <c r="D200" s="151"/>
      <c r="E200" s="151"/>
      <c r="F200" s="151"/>
      <c r="G200" s="151"/>
    </row>
    <row r="201" spans="2:7" x14ac:dyDescent="0.25">
      <c r="B201" s="151"/>
      <c r="C201" s="151"/>
      <c r="D201" s="151"/>
      <c r="E201" s="151"/>
      <c r="F201" s="151"/>
      <c r="G201" s="151"/>
    </row>
    <row r="202" spans="2:7" x14ac:dyDescent="0.25">
      <c r="B202" s="151"/>
      <c r="C202" s="151"/>
      <c r="D202" s="151"/>
      <c r="E202" s="151"/>
      <c r="F202" s="151"/>
      <c r="G202" s="151"/>
    </row>
    <row r="203" spans="2:7" x14ac:dyDescent="0.25">
      <c r="B203" s="151"/>
      <c r="C203" s="151"/>
      <c r="D203" s="151"/>
      <c r="E203" s="151"/>
      <c r="F203" s="151"/>
      <c r="G203" s="151"/>
    </row>
    <row r="204" spans="2:7" x14ac:dyDescent="0.25">
      <c r="B204" s="151"/>
      <c r="C204" s="151"/>
      <c r="D204" s="151"/>
      <c r="E204" s="151"/>
      <c r="F204" s="151"/>
      <c r="G204" s="151"/>
    </row>
    <row r="205" spans="2:7" x14ac:dyDescent="0.25">
      <c r="B205" s="151"/>
      <c r="C205" s="151"/>
      <c r="D205" s="151"/>
      <c r="E205" s="151"/>
      <c r="F205" s="151"/>
      <c r="G205" s="151"/>
    </row>
    <row r="206" spans="2:7" x14ac:dyDescent="0.25">
      <c r="B206" s="151"/>
      <c r="C206" s="151"/>
      <c r="D206" s="151"/>
      <c r="E206" s="151"/>
      <c r="F206" s="151"/>
      <c r="G206" s="151"/>
    </row>
    <row r="207" spans="2:7" x14ac:dyDescent="0.25">
      <c r="B207" s="151"/>
      <c r="C207" s="151"/>
      <c r="D207" s="151"/>
      <c r="E207" s="151"/>
      <c r="F207" s="151"/>
      <c r="G207" s="151"/>
    </row>
    <row r="208" spans="2:7" x14ac:dyDescent="0.25">
      <c r="B208" s="151"/>
      <c r="C208" s="151"/>
      <c r="D208" s="151"/>
      <c r="E208" s="151"/>
      <c r="F208" s="151"/>
      <c r="G208" s="151"/>
    </row>
    <row r="209" spans="2:7" x14ac:dyDescent="0.25">
      <c r="B209" s="151"/>
      <c r="C209" s="151"/>
      <c r="D209" s="151"/>
      <c r="E209" s="151"/>
      <c r="F209" s="151"/>
      <c r="G209" s="151"/>
    </row>
    <row r="210" spans="2:7" x14ac:dyDescent="0.25">
      <c r="B210" s="151"/>
      <c r="C210" s="151"/>
      <c r="D210" s="151"/>
      <c r="E210" s="151"/>
      <c r="F210" s="151"/>
      <c r="G210" s="151"/>
    </row>
    <row r="211" spans="2:7" x14ac:dyDescent="0.25">
      <c r="B211" s="151"/>
      <c r="C211" s="151"/>
      <c r="D211" s="151"/>
      <c r="E211" s="151"/>
      <c r="F211" s="151"/>
      <c r="G211" s="151"/>
    </row>
    <row r="212" spans="2:7" x14ac:dyDescent="0.25">
      <c r="B212" s="151"/>
      <c r="C212" s="151"/>
      <c r="D212" s="151"/>
      <c r="E212" s="151"/>
      <c r="F212" s="151"/>
      <c r="G212" s="151"/>
    </row>
    <row r="213" spans="2:7" x14ac:dyDescent="0.25">
      <c r="B213" s="151"/>
      <c r="C213" s="151"/>
      <c r="D213" s="151"/>
      <c r="E213" s="151"/>
      <c r="F213" s="151"/>
      <c r="G213" s="151"/>
    </row>
    <row r="214" spans="2:7" x14ac:dyDescent="0.25">
      <c r="B214" s="151"/>
      <c r="C214" s="151"/>
      <c r="D214" s="151"/>
      <c r="E214" s="151"/>
      <c r="F214" s="151"/>
      <c r="G214" s="151"/>
    </row>
    <row r="215" spans="2:7" x14ac:dyDescent="0.25">
      <c r="B215" s="151"/>
      <c r="C215" s="151"/>
      <c r="D215" s="151"/>
      <c r="E215" s="151"/>
      <c r="F215" s="151"/>
      <c r="G215" s="151"/>
    </row>
    <row r="216" spans="2:7" x14ac:dyDescent="0.25">
      <c r="B216" s="151"/>
      <c r="C216" s="151"/>
      <c r="D216" s="151"/>
      <c r="E216" s="151"/>
      <c r="F216" s="151"/>
      <c r="G216" s="151"/>
    </row>
    <row r="217" spans="2:7" x14ac:dyDescent="0.25">
      <c r="B217" s="151"/>
      <c r="C217" s="151"/>
      <c r="D217" s="151"/>
      <c r="E217" s="151"/>
      <c r="F217" s="151"/>
      <c r="G217" s="151"/>
    </row>
    <row r="218" spans="2:7" x14ac:dyDescent="0.25">
      <c r="B218" s="151"/>
      <c r="C218" s="151"/>
      <c r="D218" s="151"/>
      <c r="E218" s="151"/>
      <c r="F218" s="151"/>
      <c r="G218" s="151"/>
    </row>
    <row r="219" spans="2:7" x14ac:dyDescent="0.25">
      <c r="B219" s="151"/>
      <c r="C219" s="151"/>
      <c r="D219" s="151"/>
      <c r="E219" s="151"/>
      <c r="F219" s="151"/>
      <c r="G219" s="151"/>
    </row>
    <row r="220" spans="2:7" x14ac:dyDescent="0.25">
      <c r="B220" s="151"/>
      <c r="C220" s="151"/>
      <c r="D220" s="151"/>
      <c r="E220" s="151"/>
      <c r="F220" s="151"/>
      <c r="G220" s="151"/>
    </row>
  </sheetData>
  <customSheetViews>
    <customSheetView guid="{19B786C6-CCF0-408F-9082-DCABE4F5BAEB}" scale="85" showPageBreaks="1" printArea="1" state="hidden" view="pageBreakPreview" topLeftCell="A7">
      <selection activeCell="I3" sqref="I3:J3"/>
      <rowBreaks count="4" manualBreakCount="4">
        <brk id="37" max="2" man="1"/>
        <brk id="72" max="2" man="1"/>
        <brk id="89" max="2" man="1"/>
        <brk id="143" max="2" man="1"/>
      </rowBreaks>
      <pageMargins left="0.25" right="0.25" top="0.75" bottom="0.75" header="0.3" footer="0.3"/>
      <pageSetup scale="70" orientation="portrait" r:id="rId1"/>
    </customSheetView>
    <customSheetView guid="{0D493724-B406-4958-A3C0-B7F1D84A2B28}"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I3" sqref="I3:J3"/>
    </sheetView>
  </sheetViews>
  <sheetFormatPr defaultRowHeight="15.75" x14ac:dyDescent="0.25"/>
  <cols>
    <col min="1" max="1" width="3.125" customWidth="1"/>
    <col min="2" max="2" width="96.75" customWidth="1"/>
    <col min="3" max="3" width="5.625" customWidth="1"/>
  </cols>
  <sheetData>
    <row r="1" spans="1:6" ht="23.25" x14ac:dyDescent="0.25">
      <c r="A1" s="151"/>
      <c r="B1" s="170" t="s">
        <v>297</v>
      </c>
      <c r="C1" s="151"/>
      <c r="D1" s="151"/>
      <c r="E1" s="151"/>
      <c r="F1" s="151"/>
    </row>
    <row r="2" spans="1:6" ht="23.25" x14ac:dyDescent="0.25">
      <c r="A2" s="151"/>
      <c r="B2" s="170" t="s">
        <v>328</v>
      </c>
      <c r="C2" s="151"/>
      <c r="D2" s="151"/>
      <c r="E2" s="151"/>
      <c r="F2" s="151"/>
    </row>
    <row r="3" spans="1:6" x14ac:dyDescent="0.25">
      <c r="A3" s="151"/>
      <c r="B3" s="154"/>
      <c r="C3" s="151"/>
      <c r="D3" s="151"/>
      <c r="E3" s="151"/>
      <c r="F3" s="151"/>
    </row>
    <row r="4" spans="1:6" ht="18" x14ac:dyDescent="0.25">
      <c r="A4" s="151"/>
      <c r="B4" s="153" t="s">
        <v>329</v>
      </c>
      <c r="C4" s="151"/>
      <c r="D4" s="151"/>
      <c r="E4" s="151"/>
      <c r="F4" s="151"/>
    </row>
    <row r="5" spans="1:6" x14ac:dyDescent="0.25">
      <c r="A5" s="151"/>
      <c r="B5" s="154"/>
      <c r="C5" s="151"/>
      <c r="D5" s="151"/>
      <c r="E5" s="151"/>
      <c r="F5" s="151"/>
    </row>
    <row r="6" spans="1:6" ht="63" x14ac:dyDescent="0.25">
      <c r="A6" s="151"/>
      <c r="B6" s="155" t="s">
        <v>330</v>
      </c>
      <c r="C6" s="151"/>
      <c r="D6" s="151"/>
      <c r="E6" s="151"/>
      <c r="F6" s="151"/>
    </row>
    <row r="7" spans="1:6" x14ac:dyDescent="0.25">
      <c r="A7" s="151"/>
      <c r="B7" s="155"/>
      <c r="C7" s="151"/>
      <c r="D7" s="151"/>
      <c r="E7" s="151"/>
      <c r="F7" s="151"/>
    </row>
    <row r="8" spans="1:6" ht="31.5" x14ac:dyDescent="0.25">
      <c r="A8" s="151"/>
      <c r="B8" s="155" t="s">
        <v>331</v>
      </c>
      <c r="C8" s="151"/>
      <c r="D8" s="151"/>
      <c r="E8" s="151"/>
      <c r="F8" s="151"/>
    </row>
    <row r="9" spans="1:6" x14ac:dyDescent="0.25">
      <c r="A9" s="151"/>
      <c r="B9" s="155" t="s">
        <v>302</v>
      </c>
      <c r="C9" s="151"/>
      <c r="D9" s="151"/>
      <c r="E9" s="151"/>
      <c r="F9" s="151"/>
    </row>
    <row r="10" spans="1:6" x14ac:dyDescent="0.25">
      <c r="A10" s="151"/>
      <c r="B10" s="157" t="s">
        <v>332</v>
      </c>
      <c r="C10" s="151"/>
      <c r="D10" s="151"/>
      <c r="E10" s="151"/>
      <c r="F10" s="151"/>
    </row>
    <row r="11" spans="1:6" x14ac:dyDescent="0.25">
      <c r="A11" s="151"/>
      <c r="B11" s="155"/>
      <c r="C11" s="151"/>
      <c r="D11" s="151"/>
      <c r="E11" s="151"/>
      <c r="F11" s="151"/>
    </row>
    <row r="12" spans="1:6" ht="18" x14ac:dyDescent="0.25">
      <c r="A12" s="151"/>
      <c r="B12" s="158" t="s">
        <v>303</v>
      </c>
      <c r="C12" s="151"/>
      <c r="D12" s="151"/>
      <c r="E12" s="151"/>
      <c r="F12" s="151"/>
    </row>
    <row r="13" spans="1:6" x14ac:dyDescent="0.25">
      <c r="A13" s="151"/>
      <c r="B13" s="159"/>
      <c r="C13" s="151"/>
      <c r="D13" s="151"/>
      <c r="E13" s="151"/>
      <c r="F13" s="151"/>
    </row>
    <row r="14" spans="1:6" ht="37.5" customHeight="1" x14ac:dyDescent="0.25">
      <c r="A14" s="151"/>
      <c r="B14" s="181" t="s">
        <v>355</v>
      </c>
      <c r="C14" s="151"/>
      <c r="D14" s="151"/>
      <c r="E14" s="151"/>
      <c r="F14" s="151"/>
    </row>
    <row r="15" spans="1:6" x14ac:dyDescent="0.25">
      <c r="A15" s="151"/>
      <c r="B15" s="159"/>
      <c r="C15" s="151"/>
      <c r="D15" s="151"/>
      <c r="E15" s="151"/>
      <c r="F15" s="151"/>
    </row>
    <row r="16" spans="1:6" ht="18" x14ac:dyDescent="0.25">
      <c r="A16" s="151"/>
      <c r="B16" s="158" t="s">
        <v>304</v>
      </c>
      <c r="C16" s="151"/>
      <c r="D16" s="151"/>
      <c r="E16" s="151"/>
      <c r="F16" s="151"/>
    </row>
    <row r="17" spans="1:6" x14ac:dyDescent="0.25">
      <c r="A17" s="151"/>
      <c r="B17" s="160"/>
      <c r="C17" s="151"/>
      <c r="D17" s="151"/>
      <c r="E17" s="151"/>
      <c r="F17" s="151"/>
    </row>
    <row r="18" spans="1:6" x14ac:dyDescent="0.25">
      <c r="A18" s="151"/>
      <c r="B18" s="161" t="s">
        <v>190</v>
      </c>
      <c r="C18" s="151"/>
      <c r="D18" s="151"/>
      <c r="E18" s="151"/>
      <c r="F18" s="151"/>
    </row>
    <row r="19" spans="1:6" x14ac:dyDescent="0.25">
      <c r="A19" s="151"/>
      <c r="B19" s="160"/>
      <c r="C19" s="151"/>
      <c r="D19" s="151"/>
      <c r="E19" s="151"/>
      <c r="F19" s="151"/>
    </row>
    <row r="20" spans="1:6" x14ac:dyDescent="0.25">
      <c r="A20" s="151"/>
      <c r="B20" s="155" t="s">
        <v>308</v>
      </c>
      <c r="C20" s="151"/>
      <c r="D20" s="151"/>
      <c r="E20" s="151"/>
      <c r="F20" s="151"/>
    </row>
    <row r="21" spans="1:6" x14ac:dyDescent="0.25">
      <c r="A21" s="151"/>
      <c r="B21" s="155"/>
      <c r="C21" s="151"/>
      <c r="D21" s="151"/>
      <c r="E21" s="151"/>
      <c r="F21" s="151"/>
    </row>
    <row r="22" spans="1:6" x14ac:dyDescent="0.25">
      <c r="A22" s="151"/>
      <c r="B22" s="155"/>
      <c r="C22" s="151"/>
      <c r="D22" s="151"/>
      <c r="E22" s="151"/>
      <c r="F22" s="151"/>
    </row>
    <row r="23" spans="1:6" x14ac:dyDescent="0.25">
      <c r="A23" s="151"/>
      <c r="B23" s="155"/>
      <c r="C23" s="151"/>
      <c r="D23" s="151"/>
      <c r="E23" s="151"/>
      <c r="F23" s="151"/>
    </row>
    <row r="24" spans="1:6" x14ac:dyDescent="0.25">
      <c r="A24" s="151"/>
      <c r="B24" s="155"/>
      <c r="C24" s="151"/>
      <c r="D24" s="151"/>
      <c r="E24" s="151"/>
      <c r="F24" s="151"/>
    </row>
    <row r="25" spans="1:6" x14ac:dyDescent="0.25">
      <c r="A25" s="151"/>
      <c r="B25" s="155"/>
      <c r="C25" s="151"/>
      <c r="D25" s="151"/>
      <c r="E25" s="151"/>
      <c r="F25" s="151"/>
    </row>
    <row r="26" spans="1:6" x14ac:dyDescent="0.25">
      <c r="A26" s="151"/>
      <c r="B26" s="160"/>
      <c r="C26" s="151"/>
      <c r="D26" s="151"/>
      <c r="E26" s="151"/>
      <c r="F26" s="151"/>
    </row>
    <row r="27" spans="1:6" x14ac:dyDescent="0.25">
      <c r="A27" s="151"/>
      <c r="B27" s="151"/>
      <c r="C27" s="151"/>
      <c r="D27" s="151"/>
      <c r="E27" s="151"/>
      <c r="F27" s="151"/>
    </row>
    <row r="28" spans="1:6" ht="31.5" x14ac:dyDescent="0.25">
      <c r="A28" s="151"/>
      <c r="B28" s="155" t="s">
        <v>333</v>
      </c>
      <c r="C28" s="151"/>
      <c r="D28" s="151"/>
      <c r="E28" s="151"/>
      <c r="F28" s="151"/>
    </row>
    <row r="29" spans="1:6" x14ac:dyDescent="0.25">
      <c r="A29" s="151"/>
      <c r="B29" s="157"/>
      <c r="C29" s="151"/>
      <c r="D29" s="151"/>
      <c r="E29" s="151"/>
      <c r="F29" s="151"/>
    </row>
    <row r="30" spans="1:6" x14ac:dyDescent="0.25">
      <c r="A30" s="151"/>
      <c r="B30" s="161" t="s">
        <v>200</v>
      </c>
      <c r="C30" s="151"/>
      <c r="D30" s="151"/>
      <c r="E30" s="151"/>
      <c r="F30" s="151"/>
    </row>
    <row r="31" spans="1:6" x14ac:dyDescent="0.25">
      <c r="A31" s="151"/>
      <c r="B31" s="160"/>
      <c r="C31" s="151"/>
      <c r="D31" s="151"/>
      <c r="E31" s="151"/>
      <c r="F31" s="151"/>
    </row>
    <row r="32" spans="1:6" ht="31.5" x14ac:dyDescent="0.25">
      <c r="A32" s="151"/>
      <c r="B32" s="155" t="s">
        <v>334</v>
      </c>
      <c r="C32" s="151"/>
      <c r="D32" s="151"/>
      <c r="E32" s="151"/>
      <c r="F32" s="151"/>
    </row>
    <row r="33" spans="1:6" x14ac:dyDescent="0.25">
      <c r="A33" s="151"/>
      <c r="B33" s="155"/>
      <c r="C33" s="151"/>
      <c r="D33" s="151"/>
      <c r="E33" s="151"/>
      <c r="F33" s="151"/>
    </row>
    <row r="34" spans="1:6" x14ac:dyDescent="0.25">
      <c r="A34" s="151"/>
      <c r="B34" s="155"/>
      <c r="C34" s="151"/>
      <c r="D34" s="151"/>
      <c r="E34" s="151"/>
      <c r="F34" s="151"/>
    </row>
    <row r="35" spans="1:6" x14ac:dyDescent="0.25">
      <c r="A35" s="151"/>
      <c r="B35" s="155"/>
      <c r="C35" s="151"/>
      <c r="D35" s="151"/>
      <c r="E35" s="151"/>
      <c r="F35" s="151"/>
    </row>
    <row r="36" spans="1:6" x14ac:dyDescent="0.25">
      <c r="A36" s="151"/>
      <c r="B36" s="155"/>
      <c r="C36" s="151"/>
      <c r="D36" s="151"/>
      <c r="E36" s="151"/>
      <c r="F36" s="151"/>
    </row>
    <row r="37" spans="1:6" x14ac:dyDescent="0.25">
      <c r="A37" s="151"/>
      <c r="B37" s="155"/>
      <c r="C37" s="151"/>
      <c r="D37" s="151"/>
      <c r="E37" s="151"/>
      <c r="F37" s="151"/>
    </row>
    <row r="38" spans="1:6" x14ac:dyDescent="0.25">
      <c r="A38" s="151"/>
      <c r="B38" s="155"/>
      <c r="C38" s="151"/>
      <c r="D38" s="151"/>
      <c r="E38" s="151"/>
      <c r="F38" s="151"/>
    </row>
    <row r="39" spans="1:6" x14ac:dyDescent="0.25">
      <c r="A39" s="151"/>
      <c r="B39" s="155"/>
      <c r="C39" s="151"/>
      <c r="D39" s="151"/>
      <c r="E39" s="151"/>
      <c r="F39" s="151"/>
    </row>
    <row r="40" spans="1:6" x14ac:dyDescent="0.25">
      <c r="A40" s="151"/>
      <c r="B40" s="155"/>
      <c r="C40" s="151"/>
      <c r="D40" s="151"/>
      <c r="E40" s="151"/>
      <c r="F40" s="151"/>
    </row>
    <row r="41" spans="1:6" x14ac:dyDescent="0.25">
      <c r="A41" s="151"/>
      <c r="B41" s="159"/>
      <c r="C41" s="151"/>
      <c r="D41" s="151"/>
      <c r="E41" s="151"/>
      <c r="F41" s="151"/>
    </row>
    <row r="42" spans="1:6" x14ac:dyDescent="0.25">
      <c r="A42" s="151"/>
      <c r="B42" s="151"/>
      <c r="C42" s="151"/>
      <c r="D42" s="151"/>
      <c r="E42" s="151"/>
      <c r="F42" s="151"/>
    </row>
    <row r="43" spans="1:6" x14ac:dyDescent="0.25">
      <c r="A43" s="151"/>
      <c r="B43" s="171"/>
      <c r="C43" s="151"/>
      <c r="D43" s="151"/>
      <c r="E43" s="151"/>
      <c r="F43" s="151"/>
    </row>
    <row r="44" spans="1:6" x14ac:dyDescent="0.25">
      <c r="A44" s="151"/>
      <c r="B44" s="172"/>
      <c r="C44" s="151"/>
      <c r="D44" s="151"/>
      <c r="E44" s="151"/>
      <c r="F44" s="151"/>
    </row>
    <row r="45" spans="1:6" x14ac:dyDescent="0.25">
      <c r="A45" s="151"/>
      <c r="B45" s="161" t="s">
        <v>335</v>
      </c>
      <c r="C45" s="151"/>
      <c r="D45" s="151"/>
      <c r="E45" s="151"/>
      <c r="F45" s="151"/>
    </row>
    <row r="46" spans="1:6" x14ac:dyDescent="0.25">
      <c r="A46" s="151"/>
      <c r="B46" s="160"/>
      <c r="C46" s="151"/>
      <c r="D46" s="151"/>
      <c r="E46" s="151"/>
      <c r="F46" s="151"/>
    </row>
    <row r="47" spans="1:6" ht="31.5" x14ac:dyDescent="0.25">
      <c r="A47" s="151"/>
      <c r="B47" s="155" t="s">
        <v>336</v>
      </c>
      <c r="C47" s="151"/>
      <c r="D47" s="151"/>
      <c r="E47" s="151"/>
      <c r="F47" s="151"/>
    </row>
    <row r="48" spans="1:6" x14ac:dyDescent="0.25">
      <c r="A48" s="151"/>
      <c r="B48" s="155"/>
      <c r="C48" s="151"/>
      <c r="D48" s="151"/>
      <c r="E48" s="151"/>
      <c r="F48" s="151"/>
    </row>
    <row r="49" spans="1:6" x14ac:dyDescent="0.25">
      <c r="A49" s="151"/>
      <c r="B49" s="151"/>
      <c r="C49" s="151"/>
      <c r="D49" s="151"/>
      <c r="E49" s="151"/>
      <c r="F49" s="151"/>
    </row>
    <row r="50" spans="1:6" x14ac:dyDescent="0.25">
      <c r="A50" s="151"/>
      <c r="B50" s="151"/>
      <c r="C50" s="151"/>
      <c r="D50" s="151"/>
      <c r="E50" s="151"/>
      <c r="F50" s="151"/>
    </row>
    <row r="51" spans="1:6" x14ac:dyDescent="0.25">
      <c r="A51" s="151"/>
      <c r="B51" s="151"/>
      <c r="C51" s="151"/>
      <c r="D51" s="151"/>
      <c r="E51" s="151"/>
      <c r="F51" s="151"/>
    </row>
    <row r="52" spans="1:6" x14ac:dyDescent="0.25">
      <c r="A52" s="151"/>
      <c r="B52" s="151"/>
      <c r="C52" s="151"/>
      <c r="D52" s="151"/>
      <c r="E52" s="151"/>
      <c r="F52" s="151"/>
    </row>
    <row r="53" spans="1:6" x14ac:dyDescent="0.25">
      <c r="A53" s="151"/>
      <c r="B53" s="151"/>
      <c r="C53" s="151"/>
      <c r="D53" s="151"/>
      <c r="E53" s="151"/>
      <c r="F53" s="151"/>
    </row>
    <row r="54" spans="1:6" x14ac:dyDescent="0.25">
      <c r="A54" s="151"/>
      <c r="B54" s="151"/>
      <c r="C54" s="151"/>
      <c r="D54" s="151"/>
      <c r="E54" s="151"/>
      <c r="F54" s="151"/>
    </row>
    <row r="55" spans="1:6" x14ac:dyDescent="0.25">
      <c r="A55" s="151"/>
      <c r="B55" s="151"/>
      <c r="C55" s="151"/>
      <c r="D55" s="151"/>
      <c r="E55" s="151"/>
      <c r="F55" s="151"/>
    </row>
    <row r="56" spans="1:6" x14ac:dyDescent="0.25">
      <c r="A56" s="151"/>
      <c r="B56" s="151"/>
      <c r="C56" s="151"/>
      <c r="D56" s="151"/>
      <c r="E56" s="151"/>
      <c r="F56" s="151"/>
    </row>
    <row r="57" spans="1:6" x14ac:dyDescent="0.25">
      <c r="A57" s="151"/>
      <c r="B57" s="151"/>
      <c r="C57" s="151"/>
      <c r="D57" s="151"/>
      <c r="E57" s="151"/>
      <c r="F57" s="151"/>
    </row>
    <row r="58" spans="1:6" x14ac:dyDescent="0.25">
      <c r="A58" s="151"/>
      <c r="B58" s="151"/>
      <c r="C58" s="151"/>
      <c r="D58" s="151"/>
      <c r="E58" s="151"/>
      <c r="F58" s="151"/>
    </row>
    <row r="59" spans="1:6" x14ac:dyDescent="0.25">
      <c r="A59" s="151"/>
      <c r="B59" s="151"/>
      <c r="C59" s="151"/>
      <c r="D59" s="151"/>
      <c r="E59" s="151"/>
      <c r="F59" s="151"/>
    </row>
    <row r="60" spans="1:6" x14ac:dyDescent="0.25">
      <c r="A60" s="151"/>
      <c r="B60" s="151"/>
      <c r="C60" s="151"/>
      <c r="D60" s="151"/>
    </row>
    <row r="61" spans="1:6" x14ac:dyDescent="0.25">
      <c r="A61" s="151"/>
      <c r="B61" s="151"/>
      <c r="C61" s="151"/>
      <c r="D61" s="151"/>
    </row>
    <row r="62" spans="1:6" x14ac:dyDescent="0.25">
      <c r="A62" s="151"/>
      <c r="B62" s="151"/>
      <c r="C62" s="151"/>
      <c r="D62" s="151"/>
    </row>
  </sheetData>
  <customSheetViews>
    <customSheetView guid="{19B786C6-CCF0-408F-9082-DCABE4F5BAEB}" scale="80" showPageBreaks="1" printArea="1" state="hidden" view="pageBreakPreview">
      <selection activeCell="I3" sqref="I3:J3"/>
      <pageMargins left="0.7" right="0.7" top="0.75" bottom="0.75" header="0.3" footer="0.3"/>
      <pageSetup scale="62" orientation="portrait" r:id="rId1"/>
    </customSheetView>
    <customSheetView guid="{0D493724-B406-4958-A3C0-B7F1D84A2B28}" scale="80" showPageBreaks="1" printArea="1" view="pageBreakPreview">
      <selection activeCell="G20" sqref="G20"/>
      <pageMargins left="0.7" right="0.7" top="0.75" bottom="0.75" header="0.3" footer="0.3"/>
      <pageSetup scale="62" orientation="portrait" verticalDpi="0" r:id="rId2"/>
    </customSheetView>
    <customSheetView guid="{A57ED495-A8F1-41AA-920B-D492B709C260}"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2"/>
      <c r="B1" s="481" t="s">
        <v>188</v>
      </c>
      <c r="C1" s="482"/>
      <c r="D1" s="483" t="s">
        <v>159</v>
      </c>
      <c r="E1" s="484"/>
      <c r="F1" s="484"/>
      <c r="G1" s="484"/>
      <c r="H1" s="485"/>
      <c r="I1" s="74" t="s">
        <v>113</v>
      </c>
      <c r="J1" s="75">
        <v>43282</v>
      </c>
      <c r="K1" s="39"/>
      <c r="L1" s="39"/>
      <c r="M1" s="39"/>
      <c r="N1" s="39"/>
      <c r="O1" s="39"/>
      <c r="P1" s="39"/>
      <c r="Q1" s="39"/>
      <c r="R1" s="39"/>
      <c r="S1" s="39"/>
      <c r="T1" s="39"/>
      <c r="U1" s="39"/>
      <c r="V1" s="39"/>
    </row>
    <row r="2" spans="1:25" ht="18.75" customHeight="1" thickTop="1" thickBot="1" x14ac:dyDescent="0.35">
      <c r="A2" s="42"/>
      <c r="B2" s="486" t="str">
        <f>'DOLRT-Orange'!B2:C2</f>
        <v>18GOT_CD1</v>
      </c>
      <c r="C2" s="487"/>
      <c r="D2" s="479" t="s">
        <v>115</v>
      </c>
      <c r="E2" s="488"/>
      <c r="F2" s="488"/>
      <c r="G2" s="488"/>
      <c r="H2" s="488"/>
      <c r="I2" s="535" t="s">
        <v>101</v>
      </c>
      <c r="J2" s="536"/>
      <c r="K2" s="39"/>
      <c r="L2" s="39"/>
      <c r="M2" s="39"/>
      <c r="N2" s="39"/>
      <c r="O2" s="39"/>
      <c r="P2" s="39"/>
      <c r="Q2" s="39"/>
      <c r="R2" s="39"/>
      <c r="S2" s="39"/>
      <c r="T2" s="39"/>
      <c r="U2" s="39"/>
      <c r="V2" s="39"/>
    </row>
    <row r="3" spans="1:25" ht="17.25" customHeight="1" x14ac:dyDescent="0.3">
      <c r="A3" s="42"/>
      <c r="B3" s="491" t="s">
        <v>225</v>
      </c>
      <c r="C3" s="492"/>
      <c r="D3" s="479" t="s">
        <v>189</v>
      </c>
      <c r="E3" s="479"/>
      <c r="F3" s="479"/>
      <c r="G3" s="479"/>
      <c r="H3" s="479"/>
      <c r="I3" s="40">
        <v>43281</v>
      </c>
      <c r="J3" s="48"/>
      <c r="K3" s="39"/>
      <c r="L3" s="39"/>
      <c r="M3" s="39"/>
      <c r="N3" s="39"/>
      <c r="O3" s="39"/>
      <c r="P3" s="39"/>
      <c r="Q3" s="39"/>
      <c r="R3" s="39"/>
      <c r="S3" s="39"/>
      <c r="T3" s="39"/>
      <c r="U3" s="39"/>
      <c r="V3" s="39"/>
    </row>
    <row r="4" spans="1:25" ht="17.25" x14ac:dyDescent="0.3">
      <c r="A4" s="42"/>
      <c r="B4" s="493"/>
      <c r="C4" s="494"/>
      <c r="D4" s="480"/>
      <c r="E4" s="479"/>
      <c r="F4" s="479"/>
      <c r="G4" s="479"/>
      <c r="H4" s="479"/>
      <c r="I4" s="48"/>
      <c r="J4" s="48"/>
      <c r="K4" s="39"/>
      <c r="L4" s="39"/>
      <c r="M4" s="39"/>
      <c r="N4" s="39"/>
      <c r="O4" s="39"/>
      <c r="P4" s="39"/>
      <c r="Q4" s="39"/>
      <c r="R4" s="39"/>
      <c r="S4" s="39"/>
      <c r="T4" s="39"/>
      <c r="U4" s="39"/>
      <c r="V4" s="39"/>
    </row>
    <row r="5" spans="1:25" ht="22.7" customHeight="1" x14ac:dyDescent="0.25">
      <c r="A5" s="42"/>
      <c r="B5" s="47"/>
      <c r="C5" s="49"/>
      <c r="D5" s="49"/>
      <c r="E5" s="49"/>
      <c r="F5" s="49"/>
      <c r="G5" s="49"/>
      <c r="H5" s="49"/>
      <c r="I5" s="49"/>
      <c r="J5" s="49"/>
      <c r="K5" s="39"/>
      <c r="L5" s="39"/>
      <c r="M5" s="39"/>
      <c r="N5" s="39"/>
      <c r="O5" s="39"/>
      <c r="P5" s="39"/>
      <c r="Q5" s="39"/>
      <c r="R5" s="39"/>
      <c r="S5" s="39"/>
      <c r="T5" s="39"/>
      <c r="U5" s="39"/>
      <c r="V5" s="39"/>
    </row>
    <row r="6" spans="1:25" ht="20.25" customHeight="1" x14ac:dyDescent="0.25">
      <c r="A6" s="138"/>
      <c r="B6" s="137" t="s">
        <v>224</v>
      </c>
      <c r="C6" s="136"/>
      <c r="D6" s="136"/>
      <c r="E6" s="136"/>
      <c r="F6" s="136"/>
      <c r="G6" s="136"/>
      <c r="H6" s="136"/>
      <c r="I6" s="136"/>
      <c r="J6" s="136"/>
      <c r="K6" s="124"/>
      <c r="L6" s="39"/>
      <c r="M6" s="39"/>
      <c r="N6" s="39"/>
      <c r="O6" s="39"/>
      <c r="P6" s="39"/>
      <c r="Q6" s="39"/>
      <c r="R6" s="39"/>
      <c r="S6" s="39"/>
      <c r="T6" s="39"/>
      <c r="U6" s="39"/>
      <c r="V6" s="39"/>
      <c r="X6" s="135"/>
      <c r="Y6" s="135"/>
    </row>
    <row r="7" spans="1:25" ht="30.6" customHeight="1" x14ac:dyDescent="0.4">
      <c r="A7" s="65"/>
      <c r="B7" s="67" t="s">
        <v>193</v>
      </c>
      <c r="C7" s="66"/>
      <c r="D7" s="66"/>
      <c r="E7" s="66"/>
      <c r="F7" s="66"/>
      <c r="G7" s="66"/>
      <c r="H7" s="66"/>
      <c r="I7" s="66"/>
      <c r="J7" s="66"/>
      <c r="K7" s="65"/>
      <c r="L7" s="65"/>
      <c r="M7" s="65"/>
      <c r="N7" s="65"/>
      <c r="O7" s="65"/>
      <c r="P7" s="65"/>
      <c r="Q7" s="65"/>
      <c r="R7" s="65"/>
      <c r="S7" s="65"/>
      <c r="T7" s="65"/>
      <c r="U7" s="65"/>
      <c r="V7" s="65"/>
    </row>
    <row r="8" spans="1:25" x14ac:dyDescent="0.25">
      <c r="A8" s="49"/>
      <c r="B8" s="49"/>
      <c r="C8" s="49"/>
      <c r="D8" s="49"/>
      <c r="E8" s="49"/>
      <c r="F8" s="49"/>
      <c r="G8" s="49"/>
      <c r="H8" s="49"/>
      <c r="I8" s="49"/>
      <c r="J8" s="49"/>
      <c r="K8" s="39"/>
      <c r="L8" s="39"/>
      <c r="M8" s="39"/>
      <c r="N8" s="39"/>
      <c r="O8" s="39"/>
      <c r="P8" s="39"/>
      <c r="Q8" s="39"/>
      <c r="R8" s="39"/>
      <c r="S8" s="39"/>
      <c r="T8" s="39"/>
      <c r="U8" s="39"/>
      <c r="V8" s="39"/>
    </row>
    <row r="9" spans="1:25" x14ac:dyDescent="0.25">
      <c r="A9" s="42"/>
      <c r="B9" s="477" t="s">
        <v>34</v>
      </c>
      <c r="C9" s="478"/>
      <c r="D9" s="477" t="s">
        <v>35</v>
      </c>
      <c r="E9" s="478"/>
      <c r="F9" s="477" t="s">
        <v>36</v>
      </c>
      <c r="G9" s="517"/>
      <c r="H9" s="478"/>
      <c r="I9" s="477" t="s">
        <v>110</v>
      </c>
      <c r="J9" s="478"/>
      <c r="K9" s="39"/>
      <c r="L9" s="39"/>
      <c r="M9" s="39"/>
      <c r="N9" s="39"/>
      <c r="O9" s="39"/>
      <c r="P9" s="39"/>
      <c r="Q9" s="39"/>
      <c r="R9" s="39"/>
      <c r="S9" s="39"/>
      <c r="T9" s="39"/>
      <c r="U9" s="39"/>
      <c r="V9" s="39"/>
    </row>
    <row r="10" spans="1:25" ht="18" customHeight="1" x14ac:dyDescent="0.25">
      <c r="A10" s="42"/>
      <c r="B10" s="510" t="str">
        <f>Project_Name</f>
        <v>Durham-Orange Light Rail Transit Project</v>
      </c>
      <c r="C10" s="511"/>
      <c r="D10" s="510" t="str">
        <f>Requesting_Agency</f>
        <v>GoTriangle</v>
      </c>
      <c r="E10" s="511"/>
      <c r="F10" s="551" t="str">
        <f>'DOLRT-Orange'!F11:H11</f>
        <v>Danny Rogers</v>
      </c>
      <c r="G10" s="552"/>
      <c r="H10" s="553"/>
      <c r="I10" s="116" t="s">
        <v>87</v>
      </c>
      <c r="J10" s="117">
        <f>'DOLRT-Orange'!J11</f>
        <v>0</v>
      </c>
      <c r="K10" s="39"/>
      <c r="L10" s="39"/>
      <c r="M10" s="39"/>
      <c r="N10" s="39"/>
      <c r="O10" s="39"/>
      <c r="P10" s="39"/>
      <c r="Q10" s="39"/>
      <c r="R10" s="39"/>
      <c r="S10" s="39"/>
      <c r="T10" s="39"/>
      <c r="U10" s="39"/>
      <c r="V10" s="39"/>
    </row>
    <row r="11" spans="1:25" ht="18" customHeight="1" x14ac:dyDescent="0.25">
      <c r="A11" s="42"/>
      <c r="B11" s="512"/>
      <c r="C11" s="513"/>
      <c r="D11" s="512"/>
      <c r="E11" s="513"/>
      <c r="F11" s="551" t="str">
        <f>'DOLRT-Orange'!F12:H12</f>
        <v>drogers@gotriangle.org</v>
      </c>
      <c r="G11" s="552"/>
      <c r="H11" s="553"/>
      <c r="I11" s="116" t="s">
        <v>95</v>
      </c>
      <c r="J11" s="117">
        <f>'DOLRT-Orange'!J12</f>
        <v>0</v>
      </c>
      <c r="K11" s="39"/>
      <c r="L11" s="39"/>
      <c r="M11" s="39"/>
      <c r="N11" s="39"/>
      <c r="O11" s="39"/>
      <c r="P11" s="39"/>
      <c r="Q11" s="39"/>
      <c r="R11" s="39"/>
      <c r="S11" s="39"/>
      <c r="T11" s="39"/>
      <c r="U11" s="39"/>
      <c r="V11" s="39"/>
    </row>
    <row r="12" spans="1:25" x14ac:dyDescent="0.25">
      <c r="A12" s="42"/>
      <c r="B12" s="477" t="s">
        <v>39</v>
      </c>
      <c r="C12" s="478"/>
      <c r="D12" s="477" t="s">
        <v>40</v>
      </c>
      <c r="E12" s="478"/>
      <c r="F12" s="477" t="s">
        <v>96</v>
      </c>
      <c r="G12" s="517"/>
      <c r="H12" s="478"/>
      <c r="I12" s="477" t="s">
        <v>111</v>
      </c>
      <c r="J12" s="478"/>
      <c r="K12" s="39"/>
      <c r="L12" s="39"/>
      <c r="M12" s="39"/>
      <c r="N12" s="39"/>
      <c r="O12" s="39"/>
      <c r="P12" s="39"/>
      <c r="Q12" s="39"/>
      <c r="R12" s="39"/>
      <c r="S12" s="39"/>
      <c r="T12" s="39"/>
      <c r="U12" s="39"/>
      <c r="V12" s="39"/>
    </row>
    <row r="13" spans="1:25" ht="15.75" customHeight="1" x14ac:dyDescent="0.25">
      <c r="A13" s="42"/>
      <c r="B13" s="495">
        <f>Start_Date</f>
        <v>42917</v>
      </c>
      <c r="C13" s="496"/>
      <c r="D13" s="495">
        <f>End_Date</f>
        <v>47118</v>
      </c>
      <c r="E13" s="496"/>
      <c r="F13" s="499">
        <f>Added_notes_as_appropriate</f>
        <v>64000602.800263502</v>
      </c>
      <c r="G13" s="500"/>
      <c r="H13" s="501"/>
      <c r="I13" s="145" t="s">
        <v>87</v>
      </c>
      <c r="J13" s="117">
        <f>'DOLRT-Orange'!J14</f>
        <v>64000602.800263502</v>
      </c>
      <c r="K13" s="39"/>
      <c r="L13" s="39"/>
      <c r="M13" s="39"/>
      <c r="N13" s="39"/>
      <c r="O13" s="39"/>
      <c r="P13" s="39"/>
      <c r="Q13" s="39"/>
      <c r="R13" s="39"/>
      <c r="S13" s="39"/>
      <c r="T13" s="39"/>
      <c r="U13" s="39"/>
      <c r="V13" s="39"/>
      <c r="W13" s="37" t="b">
        <v>0</v>
      </c>
    </row>
    <row r="14" spans="1:25" ht="15.75" customHeight="1" x14ac:dyDescent="0.25">
      <c r="A14" s="42"/>
      <c r="B14" s="497"/>
      <c r="C14" s="498"/>
      <c r="D14" s="497"/>
      <c r="E14" s="498"/>
      <c r="F14" s="502"/>
      <c r="G14" s="503"/>
      <c r="H14" s="504"/>
      <c r="I14" s="145" t="s">
        <v>95</v>
      </c>
      <c r="J14" s="117">
        <f>'DOLRT-Orange'!J15</f>
        <v>556687577.4863987</v>
      </c>
      <c r="K14" s="39"/>
      <c r="L14" s="39"/>
      <c r="M14" s="39"/>
      <c r="N14" s="39"/>
      <c r="O14" s="39"/>
      <c r="P14" s="39"/>
      <c r="Q14" s="39"/>
      <c r="R14" s="39"/>
      <c r="S14" s="39"/>
      <c r="T14" s="39"/>
      <c r="U14" s="39"/>
      <c r="V14" s="39"/>
      <c r="W14" s="37" t="b">
        <v>0</v>
      </c>
    </row>
    <row r="15" spans="1:25" ht="28.7" customHeight="1" x14ac:dyDescent="0.25">
      <c r="A15" s="42"/>
      <c r="B15" s="505" t="s">
        <v>90</v>
      </c>
      <c r="C15" s="506"/>
      <c r="D15" s="507"/>
      <c r="E15" s="508"/>
      <c r="F15" s="508"/>
      <c r="G15" s="508"/>
      <c r="H15" s="508"/>
      <c r="I15" s="508"/>
      <c r="J15" s="509"/>
      <c r="K15" s="39"/>
      <c r="L15" s="39"/>
      <c r="M15" s="39"/>
      <c r="N15" s="39"/>
      <c r="O15" s="39"/>
      <c r="P15" s="39"/>
      <c r="Q15" s="39"/>
      <c r="R15" s="39"/>
      <c r="S15" s="39"/>
      <c r="T15" s="39"/>
      <c r="U15" s="39"/>
      <c r="V15" s="39"/>
      <c r="W15" s="37" t="b">
        <v>0</v>
      </c>
    </row>
    <row r="16" spans="1:25" ht="102.75" customHeight="1" x14ac:dyDescent="0.25">
      <c r="A16" s="42"/>
      <c r="B16" s="544" t="str">
        <f>'DOLRT-Orange'!B17:J17</f>
        <v>This Light Rail project links UNC Hospital in Chapel Hill to NC Central University in Durham, passing through 16 other stations along the way, including stops near Duke University, the VA Medical Center, and Downtown Durham. Three universities with over 50,000 students and three of the top ten employers in North Carolina are served by the line. D-O LRT will provide a high-capacity, congestion free transit spine connecting Durham and Orange counties. GoDurham, Chapel Hill Transit, and GoTriangle services will be re-organized to take advantage of the opportunity to connect to D-O LRT. Over 26,000 daily boardings are expected in the year 2040, and significant economic development benefits are expected in station areas as jobs and housing cluster near stations.  Project Cost estimates are up to 2024</v>
      </c>
      <c r="C16" s="545"/>
      <c r="D16" s="545"/>
      <c r="E16" s="545"/>
      <c r="F16" s="545"/>
      <c r="G16" s="545"/>
      <c r="H16" s="546"/>
      <c r="I16" s="546"/>
      <c r="J16" s="547"/>
      <c r="K16" s="39"/>
      <c r="L16" s="39"/>
      <c r="M16" s="39"/>
      <c r="N16" s="39"/>
      <c r="O16" s="39"/>
      <c r="P16" s="39"/>
      <c r="Q16" s="39"/>
      <c r="R16" s="39"/>
      <c r="S16" s="39"/>
      <c r="T16" s="39"/>
      <c r="U16" s="39"/>
      <c r="V16" s="39"/>
      <c r="X16" s="135"/>
      <c r="Y16" s="135" t="b">
        <v>1</v>
      </c>
    </row>
    <row r="17" spans="1:28" ht="20.25" customHeight="1" x14ac:dyDescent="0.25">
      <c r="A17" s="42"/>
      <c r="B17" s="524" t="s">
        <v>223</v>
      </c>
      <c r="C17" s="524"/>
      <c r="D17" s="524"/>
      <c r="E17" s="123" t="str">
        <f>IF('DOLRT-Orange'!X35,"YES",IF('DOLRT-Orange'!X36,"NO",))</f>
        <v>YES</v>
      </c>
      <c r="F17" s="528"/>
      <c r="G17" s="529"/>
      <c r="H17" s="525"/>
      <c r="I17" s="526"/>
      <c r="J17" s="527"/>
      <c r="K17" s="39"/>
      <c r="L17" s="39"/>
      <c r="M17" s="39"/>
      <c r="N17" s="39"/>
      <c r="O17" s="39"/>
      <c r="P17" s="39"/>
      <c r="Q17" s="39"/>
      <c r="R17" s="39"/>
      <c r="S17" s="39"/>
      <c r="T17" s="39"/>
      <c r="U17" s="39"/>
      <c r="V17" s="39"/>
      <c r="X17" s="135" t="str">
        <f>'DOLRT-Orange'!W19</f>
        <v>Operating</v>
      </c>
      <c r="Y17" s="135" t="b">
        <f>'DOLRT-Orange'!X19</f>
        <v>0</v>
      </c>
    </row>
    <row r="18" spans="1:28" x14ac:dyDescent="0.25">
      <c r="A18" s="42"/>
      <c r="B18" s="68"/>
      <c r="C18" s="68"/>
      <c r="D18" s="68"/>
      <c r="E18" s="68"/>
      <c r="F18" s="68"/>
      <c r="G18" s="68"/>
      <c r="H18" s="68"/>
      <c r="I18" s="68"/>
      <c r="J18" s="68"/>
      <c r="K18" s="39"/>
      <c r="L18" s="39"/>
      <c r="M18" s="39"/>
      <c r="N18" s="39"/>
      <c r="O18" s="39"/>
      <c r="P18" s="39"/>
      <c r="Q18" s="39"/>
      <c r="R18" s="39"/>
      <c r="S18" s="39"/>
      <c r="T18" s="39"/>
      <c r="U18" s="39"/>
      <c r="V18" s="39"/>
      <c r="X18" s="135" t="str">
        <f>'DOLRT-Orange'!W25</f>
        <v>Capital Development</v>
      </c>
      <c r="Y18" s="135" t="b">
        <f>'DOLRT-Orange'!X25</f>
        <v>1</v>
      </c>
    </row>
    <row r="19" spans="1:28" s="38" customFormat="1" ht="17.25" customHeight="1" x14ac:dyDescent="0.25">
      <c r="A19" s="61"/>
      <c r="B19" s="118" t="s">
        <v>266</v>
      </c>
      <c r="C19" s="63"/>
      <c r="D19" s="63"/>
      <c r="E19" s="63"/>
      <c r="F19" s="63"/>
      <c r="G19" s="63"/>
      <c r="H19" s="63"/>
      <c r="I19" s="63"/>
      <c r="J19" s="63"/>
      <c r="K19" s="44"/>
      <c r="L19" s="44"/>
      <c r="M19" s="44"/>
      <c r="N19" s="44"/>
      <c r="O19" s="44"/>
      <c r="P19" s="44"/>
      <c r="Q19" s="44"/>
      <c r="R19" s="44"/>
      <c r="S19" s="44"/>
      <c r="T19" s="44"/>
      <c r="U19" s="44"/>
      <c r="V19" s="44"/>
      <c r="X19" s="135" t="str">
        <f>'DOLRT-Orange'!W26</f>
        <v>Capital Vehicle Acquisition</v>
      </c>
      <c r="Y19" s="135" t="b">
        <f>'DOLRT-Orange'!X26</f>
        <v>0</v>
      </c>
      <c r="AB19" s="37"/>
    </row>
    <row r="20" spans="1:28" ht="16.7" customHeight="1" x14ac:dyDescent="0.25">
      <c r="A20" s="59"/>
      <c r="B20" s="49" t="s">
        <v>136</v>
      </c>
      <c r="C20" s="49"/>
      <c r="D20" s="49" t="s">
        <v>137</v>
      </c>
      <c r="E20" s="49"/>
      <c r="F20" s="49"/>
      <c r="G20" s="49" t="s">
        <v>138</v>
      </c>
      <c r="I20" s="49"/>
      <c r="J20" s="49"/>
      <c r="K20" s="39"/>
      <c r="L20" s="39"/>
      <c r="M20" s="39"/>
      <c r="N20" s="39"/>
      <c r="O20" s="39"/>
      <c r="P20" s="39"/>
      <c r="Q20" s="39"/>
      <c r="R20" s="39"/>
      <c r="S20" s="39"/>
      <c r="T20" s="39"/>
      <c r="U20" s="39"/>
      <c r="V20" s="39"/>
      <c r="X20" s="135" t="str">
        <f>'DOLRT-Orange'!W21</f>
        <v>Both</v>
      </c>
      <c r="Y20" s="135" t="b">
        <f>'DOLRT-Orange'!X21</f>
        <v>0</v>
      </c>
    </row>
    <row r="21" spans="1:28" ht="47.25" customHeight="1" x14ac:dyDescent="0.25">
      <c r="A21" s="59"/>
      <c r="B21" s="550" t="str">
        <f>'DOLRT-Orange'!B22:C22</f>
        <v>Links UNC Hospital in Chapel Hill to NC Central University in Durham</v>
      </c>
      <c r="C21" s="550"/>
      <c r="D21" s="550" t="str">
        <f>'DOLRT-Orange'!D22:F22</f>
        <v>50,000 students and three of the top ten employers in North Carolina</v>
      </c>
      <c r="E21" s="550"/>
      <c r="F21" s="550"/>
      <c r="G21" s="550" t="str">
        <f>'DOLRT-Orange'!G22:J22</f>
        <v>Over 26,000 daily boardings are expected in the year 2040, and significant economic development benefits are expected in station areas as jobs and housing cluster near stations.</v>
      </c>
      <c r="H21" s="550"/>
      <c r="I21" s="550"/>
      <c r="J21" s="550"/>
      <c r="K21" s="39"/>
      <c r="L21" s="39"/>
      <c r="M21" s="39"/>
      <c r="N21" s="39"/>
      <c r="O21" s="39"/>
      <c r="P21" s="39"/>
      <c r="Q21" s="39"/>
      <c r="R21" s="39"/>
      <c r="S21" s="39"/>
      <c r="T21" s="39"/>
      <c r="U21" s="39"/>
      <c r="V21" s="39"/>
      <c r="X21" s="135" t="str">
        <f>'DOLRT-Orange'!W22</f>
        <v>Operating - Administration</v>
      </c>
      <c r="Y21" s="135" t="b">
        <f>'DOLRT-Orange'!X22</f>
        <v>0</v>
      </c>
    </row>
    <row r="22" spans="1:28" ht="15" customHeight="1" x14ac:dyDescent="0.25">
      <c r="A22" s="59"/>
      <c r="B22" s="64"/>
      <c r="C22" s="64"/>
      <c r="D22" s="64"/>
      <c r="E22" s="64"/>
      <c r="F22" s="64"/>
      <c r="G22" s="64"/>
      <c r="H22" s="64"/>
      <c r="I22" s="64"/>
      <c r="J22" s="64"/>
      <c r="K22" s="39"/>
      <c r="L22" s="39"/>
      <c r="M22" s="39"/>
      <c r="N22" s="39"/>
      <c r="O22" s="39"/>
      <c r="P22" s="39"/>
      <c r="Q22" s="39"/>
      <c r="R22" s="39"/>
      <c r="S22" s="39"/>
      <c r="T22" s="39"/>
      <c r="U22" s="39"/>
      <c r="V22" s="39"/>
      <c r="X22" s="135"/>
      <c r="Y22" s="135"/>
    </row>
    <row r="23" spans="1:28" x14ac:dyDescent="0.25">
      <c r="A23" s="49"/>
      <c r="B23" s="49"/>
      <c r="C23" s="49"/>
      <c r="D23" s="49"/>
      <c r="E23" s="49"/>
      <c r="F23" s="49"/>
      <c r="G23" s="49"/>
      <c r="H23" s="49"/>
      <c r="I23" s="49"/>
      <c r="J23" s="49"/>
      <c r="K23" s="39"/>
      <c r="L23" s="39"/>
      <c r="M23" s="39"/>
      <c r="N23" s="39"/>
      <c r="O23" s="39"/>
      <c r="P23" s="39"/>
      <c r="Q23" s="39"/>
      <c r="R23" s="39"/>
      <c r="S23" s="39"/>
      <c r="T23" s="39"/>
      <c r="U23" s="39"/>
      <c r="V23" s="39"/>
      <c r="X23" s="135"/>
      <c r="Y23" s="135"/>
    </row>
    <row r="24" spans="1:28" ht="26.25" x14ac:dyDescent="0.4">
      <c r="A24" s="65"/>
      <c r="B24" s="67" t="s">
        <v>190</v>
      </c>
      <c r="C24" s="66"/>
      <c r="D24" s="66"/>
      <c r="E24" s="66"/>
      <c r="F24" s="66"/>
      <c r="G24" s="66"/>
      <c r="H24" s="66"/>
      <c r="I24" s="66"/>
      <c r="J24" s="66"/>
      <c r="K24" s="65"/>
      <c r="L24" s="65"/>
      <c r="M24" s="65"/>
      <c r="N24" s="65"/>
      <c r="O24" s="65"/>
      <c r="P24" s="65"/>
      <c r="Q24" s="65"/>
      <c r="R24" s="65"/>
      <c r="S24" s="65"/>
      <c r="T24" s="65"/>
      <c r="U24" s="65"/>
      <c r="V24" s="65"/>
      <c r="X24" s="135"/>
      <c r="Y24" s="135"/>
    </row>
    <row r="25" spans="1:28" ht="5.25" customHeight="1" x14ac:dyDescent="0.4">
      <c r="A25" s="45"/>
      <c r="B25" s="54"/>
      <c r="C25" s="54"/>
      <c r="D25" s="54"/>
      <c r="E25" s="54"/>
      <c r="F25" s="54"/>
      <c r="G25" s="54"/>
      <c r="H25" s="54"/>
      <c r="I25" s="54"/>
      <c r="J25" s="54"/>
      <c r="K25" s="45"/>
      <c r="L25" s="45"/>
      <c r="M25" s="45"/>
      <c r="N25" s="45"/>
      <c r="O25" s="45"/>
      <c r="P25" s="45"/>
      <c r="Q25" s="45"/>
      <c r="R25" s="45"/>
      <c r="S25" s="45"/>
      <c r="T25" s="45"/>
      <c r="U25" s="45"/>
      <c r="V25" s="45"/>
    </row>
    <row r="26" spans="1:28" ht="15.75" x14ac:dyDescent="0.25">
      <c r="A26" s="59"/>
      <c r="B26" s="50"/>
      <c r="C26" s="49"/>
      <c r="D26" s="49"/>
      <c r="E26" s="49"/>
      <c r="F26" s="49"/>
      <c r="G26" s="49"/>
      <c r="H26" s="49"/>
      <c r="I26" s="49"/>
      <c r="J26" s="49"/>
      <c r="K26" s="39"/>
      <c r="L26" s="39"/>
      <c r="M26" s="39"/>
      <c r="N26" s="39"/>
      <c r="O26" s="39"/>
      <c r="P26" s="39"/>
      <c r="Q26" s="39"/>
      <c r="R26" s="39"/>
      <c r="S26" s="39"/>
      <c r="T26" s="39"/>
      <c r="U26" s="39"/>
      <c r="V26" s="39"/>
    </row>
    <row r="27" spans="1:28" x14ac:dyDescent="0.25">
      <c r="A27" s="62"/>
      <c r="B27" s="518" t="s">
        <v>194</v>
      </c>
      <c r="C27" s="518"/>
      <c r="D27" s="518"/>
      <c r="E27" s="518"/>
      <c r="F27" s="518"/>
      <c r="G27" s="518"/>
      <c r="H27" s="518"/>
      <c r="I27" s="518"/>
      <c r="J27" s="518"/>
      <c r="K27" s="39"/>
      <c r="L27" s="39"/>
      <c r="M27" s="39"/>
      <c r="N27" s="39"/>
      <c r="O27" s="39"/>
      <c r="P27" s="39"/>
      <c r="Q27" s="39"/>
      <c r="R27" s="39"/>
      <c r="S27" s="39"/>
      <c r="T27" s="39"/>
      <c r="U27" s="39"/>
      <c r="V27" s="39"/>
    </row>
    <row r="28" spans="1:28" s="38" customFormat="1" x14ac:dyDescent="0.25">
      <c r="A28" s="62"/>
      <c r="C28" s="477" t="s">
        <v>195</v>
      </c>
      <c r="D28" s="517"/>
      <c r="E28" s="478"/>
      <c r="F28" s="144" t="s">
        <v>196</v>
      </c>
      <c r="G28" s="144" t="s">
        <v>197</v>
      </c>
      <c r="H28" s="144" t="s">
        <v>198</v>
      </c>
      <c r="I28" s="144" t="s">
        <v>199</v>
      </c>
      <c r="J28" s="41"/>
      <c r="K28" s="41"/>
      <c r="L28" s="41"/>
      <c r="M28" s="41"/>
      <c r="N28" s="41"/>
      <c r="O28" s="41"/>
      <c r="P28" s="41"/>
      <c r="Q28" s="41"/>
      <c r="R28" s="41"/>
      <c r="S28" s="41"/>
      <c r="T28" s="41"/>
      <c r="U28" s="41"/>
      <c r="V28" s="41"/>
    </row>
    <row r="29" spans="1:28" ht="21" customHeight="1" x14ac:dyDescent="0.25">
      <c r="A29" s="60"/>
      <c r="B29" s="53" t="s">
        <v>92</v>
      </c>
      <c r="C29" s="515" t="str">
        <f>KPI_a</f>
        <v>CD-Right-of-Way Acquisition</v>
      </c>
      <c r="D29" s="516"/>
      <c r="E29" s="516"/>
      <c r="F29" s="133"/>
      <c r="G29" s="133"/>
      <c r="H29" s="133"/>
      <c r="I29" s="133"/>
      <c r="J29" s="41"/>
      <c r="K29" s="39"/>
      <c r="L29" s="39"/>
      <c r="M29" s="39"/>
      <c r="N29" s="39"/>
      <c r="O29" s="39"/>
      <c r="P29" s="39"/>
      <c r="Q29" s="39"/>
      <c r="R29" s="39"/>
      <c r="S29" s="39"/>
      <c r="T29" s="39"/>
      <c r="U29" s="39"/>
      <c r="V29" s="39"/>
    </row>
    <row r="30" spans="1:28" ht="21" customHeight="1" x14ac:dyDescent="0.25">
      <c r="A30" s="60"/>
      <c r="B30" s="53" t="s">
        <v>93</v>
      </c>
      <c r="C30" s="515" t="str">
        <f>KPI_b</f>
        <v>CD-Construction Start</v>
      </c>
      <c r="D30" s="516"/>
      <c r="E30" s="516"/>
      <c r="F30" s="134"/>
      <c r="G30" s="134"/>
      <c r="H30" s="134"/>
      <c r="I30" s="134"/>
      <c r="J30" s="41"/>
      <c r="K30" s="39"/>
      <c r="L30" s="39"/>
      <c r="M30" s="39"/>
      <c r="N30" s="39"/>
      <c r="O30" s="39"/>
      <c r="P30" s="39"/>
      <c r="Q30" s="39"/>
      <c r="R30" s="39"/>
      <c r="S30" s="39"/>
      <c r="T30" s="39"/>
      <c r="U30" s="39"/>
      <c r="V30" s="39"/>
    </row>
    <row r="31" spans="1:28" ht="21" customHeight="1" x14ac:dyDescent="0.25">
      <c r="A31" s="60"/>
      <c r="B31" s="53" t="s">
        <v>94</v>
      </c>
      <c r="C31" s="515" t="str">
        <f>KPI_c</f>
        <v>CD-Construction Completion</v>
      </c>
      <c r="D31" s="516"/>
      <c r="E31" s="516"/>
      <c r="F31" s="134"/>
      <c r="G31" s="134"/>
      <c r="H31" s="134"/>
      <c r="I31" s="134"/>
      <c r="J31" s="41"/>
      <c r="K31" s="39"/>
      <c r="L31" s="39"/>
      <c r="M31" s="39"/>
      <c r="N31" s="39"/>
      <c r="O31" s="39"/>
      <c r="P31" s="39"/>
      <c r="Q31" s="39"/>
      <c r="R31" s="39"/>
      <c r="S31" s="39"/>
      <c r="T31" s="39"/>
      <c r="U31" s="39"/>
      <c r="V31" s="39"/>
    </row>
    <row r="32" spans="1:28" ht="21" customHeight="1" x14ac:dyDescent="0.25">
      <c r="A32" s="39"/>
      <c r="B32" s="39"/>
      <c r="C32" s="39"/>
      <c r="D32" s="39"/>
      <c r="E32" s="39"/>
      <c r="F32" s="39"/>
      <c r="G32" s="39"/>
      <c r="H32" s="39"/>
      <c r="I32" s="39"/>
      <c r="J32" s="39"/>
      <c r="K32" s="39"/>
      <c r="L32" s="39"/>
      <c r="M32" s="39"/>
      <c r="N32" s="39"/>
      <c r="O32" s="39"/>
      <c r="P32" s="39"/>
      <c r="Q32" s="39"/>
      <c r="R32" s="39"/>
      <c r="S32" s="39"/>
      <c r="T32" s="39"/>
      <c r="U32" s="39"/>
      <c r="V32" s="39"/>
    </row>
    <row r="33" spans="1:26" ht="26.25" customHeight="1" x14ac:dyDescent="0.4">
      <c r="A33" s="65"/>
      <c r="B33" s="67" t="s">
        <v>200</v>
      </c>
      <c r="C33" s="66"/>
      <c r="D33" s="66"/>
      <c r="E33" s="66"/>
      <c r="F33" s="66"/>
      <c r="G33" s="66"/>
      <c r="H33" s="66"/>
      <c r="I33" s="66"/>
      <c r="J33" s="66"/>
      <c r="K33" s="65"/>
      <c r="L33" s="65"/>
      <c r="M33" s="65"/>
      <c r="N33" s="65"/>
      <c r="O33" s="65"/>
      <c r="P33" s="65"/>
      <c r="Q33" s="65"/>
      <c r="R33" s="65"/>
      <c r="S33" s="65"/>
      <c r="T33" s="65"/>
      <c r="U33" s="65"/>
      <c r="V33" s="65"/>
    </row>
    <row r="34" spans="1:26" ht="5.25" customHeight="1" x14ac:dyDescent="0.4">
      <c r="A34" s="45"/>
      <c r="B34" s="54"/>
      <c r="C34" s="54"/>
      <c r="D34" s="54"/>
      <c r="E34" s="54"/>
      <c r="F34" s="54"/>
      <c r="G34" s="54"/>
      <c r="H34" s="54"/>
      <c r="I34" s="54"/>
      <c r="J34" s="54"/>
      <c r="K34" s="45"/>
      <c r="L34" s="45"/>
      <c r="M34" s="45"/>
      <c r="N34" s="45"/>
      <c r="O34" s="45"/>
      <c r="P34" s="45"/>
      <c r="Q34" s="45"/>
      <c r="R34" s="45"/>
      <c r="S34" s="45"/>
      <c r="T34" s="45"/>
      <c r="U34" s="45"/>
      <c r="V34" s="45"/>
    </row>
    <row r="35" spans="1:26" x14ac:dyDescent="0.25">
      <c r="A35" s="60"/>
      <c r="B35" s="49"/>
      <c r="C35" s="49"/>
      <c r="D35" s="49"/>
      <c r="E35" s="49"/>
      <c r="F35" s="49"/>
      <c r="G35" s="49"/>
      <c r="H35" s="49"/>
      <c r="I35" s="49"/>
      <c r="J35" s="49"/>
      <c r="K35" s="39"/>
      <c r="L35" s="39"/>
      <c r="M35" s="39"/>
      <c r="N35" s="39"/>
      <c r="O35" s="39"/>
      <c r="P35" s="39"/>
      <c r="Q35" s="39"/>
      <c r="R35" s="39"/>
      <c r="S35" s="39"/>
      <c r="T35" s="39"/>
      <c r="U35" s="39"/>
      <c r="V35" s="39"/>
    </row>
    <row r="36" spans="1:26" ht="16.5" customHeight="1" thickBot="1" x14ac:dyDescent="0.3">
      <c r="A36" s="49"/>
      <c r="B36" s="548" t="s">
        <v>196</v>
      </c>
      <c r="C36" s="549"/>
      <c r="D36" s="548" t="s">
        <v>197</v>
      </c>
      <c r="E36" s="549"/>
      <c r="F36" s="548" t="s">
        <v>198</v>
      </c>
      <c r="G36" s="549"/>
      <c r="H36" s="548" t="s">
        <v>199</v>
      </c>
      <c r="I36" s="549"/>
      <c r="J36" s="39"/>
      <c r="K36" s="39"/>
      <c r="L36" s="39"/>
      <c r="M36" s="39"/>
      <c r="N36" s="39"/>
      <c r="O36" s="39"/>
      <c r="P36" s="39"/>
      <c r="Q36" s="39"/>
      <c r="R36" s="39"/>
      <c r="S36" s="39"/>
      <c r="T36" s="39"/>
      <c r="U36" s="39"/>
      <c r="V36" s="39"/>
      <c r="W36" s="39"/>
      <c r="X36" s="39"/>
      <c r="Y36" s="39"/>
      <c r="Z36" s="124"/>
    </row>
    <row r="37" spans="1:26" ht="180.75" customHeight="1" thickTop="1" x14ac:dyDescent="0.25">
      <c r="A37" s="42"/>
      <c r="B37" s="542"/>
      <c r="C37" s="543"/>
      <c r="D37" s="542"/>
      <c r="E37" s="543"/>
      <c r="F37" s="542"/>
      <c r="G37" s="543"/>
      <c r="H37" s="542"/>
      <c r="I37" s="543"/>
      <c r="J37" s="39"/>
      <c r="K37" s="39"/>
      <c r="L37" s="39"/>
      <c r="M37" s="39"/>
      <c r="N37" s="39"/>
      <c r="O37" s="39"/>
      <c r="P37" s="39"/>
      <c r="Q37" s="39"/>
      <c r="R37" s="39"/>
      <c r="S37" s="39"/>
      <c r="T37" s="39"/>
      <c r="U37" s="39"/>
      <c r="V37" s="39"/>
      <c r="W37" s="39"/>
      <c r="X37" s="39"/>
      <c r="Y37" s="39"/>
      <c r="Z37" s="124"/>
    </row>
    <row r="38" spans="1:26" ht="15.75" thickBot="1" x14ac:dyDescent="0.3">
      <c r="A38" s="49"/>
      <c r="B38" s="475" t="s">
        <v>201</v>
      </c>
      <c r="C38" s="476"/>
      <c r="D38" s="475" t="s">
        <v>201</v>
      </c>
      <c r="E38" s="476"/>
      <c r="F38" s="475" t="s">
        <v>201</v>
      </c>
      <c r="G38" s="476"/>
      <c r="H38" s="475" t="s">
        <v>201</v>
      </c>
      <c r="I38" s="476"/>
      <c r="J38" s="49"/>
      <c r="K38" s="39"/>
      <c r="L38" s="39"/>
      <c r="M38" s="39"/>
      <c r="N38" s="39"/>
      <c r="O38" s="39"/>
      <c r="P38" s="39"/>
      <c r="Q38" s="39"/>
      <c r="R38" s="39"/>
      <c r="S38" s="39"/>
      <c r="T38" s="39"/>
      <c r="U38" s="39"/>
      <c r="V38" s="39"/>
    </row>
    <row r="39" spans="1:26" ht="15.75" thickTop="1" x14ac:dyDescent="0.25">
      <c r="A39" s="42"/>
      <c r="B39" s="542"/>
      <c r="C39" s="543"/>
      <c r="D39" s="542"/>
      <c r="E39" s="543"/>
      <c r="F39" s="542"/>
      <c r="G39" s="543"/>
      <c r="H39" s="542"/>
      <c r="I39" s="543"/>
      <c r="J39" s="49"/>
      <c r="K39" s="39"/>
      <c r="L39" s="39"/>
      <c r="M39" s="39"/>
      <c r="N39" s="39"/>
      <c r="O39" s="39"/>
      <c r="P39" s="39"/>
      <c r="Q39" s="39"/>
      <c r="R39" s="39"/>
      <c r="S39" s="39"/>
      <c r="T39" s="39"/>
      <c r="U39" s="39"/>
      <c r="V39" s="39"/>
    </row>
    <row r="40" spans="1:26" x14ac:dyDescent="0.25">
      <c r="A40" s="49"/>
      <c r="B40" s="49"/>
      <c r="C40" s="49"/>
      <c r="D40" s="49"/>
      <c r="E40" s="49"/>
      <c r="F40" s="49"/>
      <c r="G40" s="49"/>
      <c r="H40" s="49"/>
      <c r="I40" s="49"/>
      <c r="J40" s="49"/>
      <c r="K40" s="39"/>
      <c r="L40" s="39"/>
      <c r="M40" s="39"/>
      <c r="N40" s="39"/>
      <c r="O40" s="39"/>
      <c r="P40" s="39"/>
      <c r="Q40" s="39"/>
      <c r="R40" s="39"/>
      <c r="S40" s="39"/>
      <c r="T40" s="39"/>
      <c r="U40" s="39"/>
      <c r="V40" s="39"/>
    </row>
    <row r="41" spans="1:26" ht="26.25" x14ac:dyDescent="0.4">
      <c r="A41" s="65"/>
      <c r="B41" s="67" t="s">
        <v>231</v>
      </c>
      <c r="C41" s="66"/>
      <c r="D41" s="66"/>
      <c r="E41" s="66"/>
      <c r="F41" s="66"/>
      <c r="G41" s="66"/>
      <c r="H41" s="66"/>
      <c r="I41" s="66"/>
      <c r="J41" s="66"/>
      <c r="K41" s="65"/>
      <c r="L41" s="65"/>
      <c r="M41" s="65"/>
      <c r="N41" s="65"/>
      <c r="O41" s="65"/>
      <c r="P41" s="65"/>
      <c r="Q41" s="65"/>
      <c r="R41" s="65"/>
      <c r="S41" s="65"/>
      <c r="T41" s="65"/>
      <c r="U41" s="65"/>
      <c r="V41" s="65"/>
    </row>
    <row r="42" spans="1:26" ht="8.25" customHeight="1" x14ac:dyDescent="0.4">
      <c r="A42" s="45"/>
      <c r="B42" s="54"/>
      <c r="C42" s="54"/>
      <c r="D42" s="54"/>
      <c r="E42" s="54"/>
      <c r="F42" s="54"/>
      <c r="G42" s="54"/>
      <c r="H42" s="54"/>
      <c r="I42" s="54"/>
      <c r="J42" s="54"/>
      <c r="K42" s="45"/>
      <c r="L42" s="45"/>
      <c r="M42" s="45"/>
      <c r="N42" s="45"/>
      <c r="O42" s="45"/>
      <c r="P42" s="45"/>
      <c r="Q42" s="45"/>
      <c r="R42" s="45"/>
      <c r="S42" s="45"/>
      <c r="T42" s="45"/>
      <c r="U42" s="45"/>
      <c r="V42" s="45"/>
    </row>
    <row r="43" spans="1:26" ht="15.75" customHeight="1" x14ac:dyDescent="0.4">
      <c r="A43" s="39"/>
      <c r="B43" s="141"/>
      <c r="C43" s="141"/>
      <c r="D43" s="141"/>
      <c r="E43" s="141"/>
      <c r="F43" s="141"/>
      <c r="G43" s="141"/>
      <c r="H43" s="141"/>
      <c r="I43" s="141"/>
      <c r="J43" s="141"/>
      <c r="K43" s="141"/>
      <c r="L43" s="45"/>
      <c r="M43" s="45"/>
      <c r="N43" s="45"/>
      <c r="O43" s="45"/>
      <c r="P43" s="45"/>
      <c r="Q43" s="45"/>
      <c r="R43" s="45"/>
      <c r="S43" s="45"/>
      <c r="T43" s="45"/>
      <c r="U43" s="45"/>
      <c r="V43" s="45"/>
    </row>
    <row r="44" spans="1:26" ht="8.25" customHeight="1" outlineLevel="1" x14ac:dyDescent="0.25">
      <c r="A44" s="39"/>
      <c r="C44" s="39"/>
      <c r="D44" s="39"/>
      <c r="E44" s="39"/>
      <c r="F44" s="39"/>
      <c r="G44" s="39"/>
      <c r="H44" s="39"/>
      <c r="I44" s="39"/>
      <c r="J44" s="39"/>
      <c r="K44" s="39"/>
      <c r="L44" s="39"/>
      <c r="M44" s="39"/>
      <c r="N44" s="39"/>
      <c r="O44" s="39"/>
      <c r="P44" s="39"/>
      <c r="Q44" s="39"/>
      <c r="R44" s="39"/>
      <c r="S44" s="39"/>
      <c r="T44" s="39"/>
      <c r="U44" s="39"/>
      <c r="V44" s="39"/>
    </row>
    <row r="45" spans="1:26" outlineLevel="1" x14ac:dyDescent="0.25">
      <c r="A45" s="42"/>
      <c r="B45" s="39"/>
      <c r="C45" s="39"/>
      <c r="D45" s="39"/>
      <c r="E45" s="49"/>
      <c r="F45" s="49"/>
      <c r="G45" s="49"/>
      <c r="H45" s="49"/>
      <c r="I45" s="49"/>
      <c r="J45" s="49"/>
      <c r="K45" s="39"/>
      <c r="L45" s="39"/>
      <c r="M45" s="39"/>
      <c r="N45" s="39"/>
      <c r="O45" s="39"/>
      <c r="P45" s="39"/>
      <c r="Q45" s="39"/>
      <c r="R45" s="39"/>
      <c r="S45" s="39"/>
      <c r="T45" s="39"/>
      <c r="U45" s="39"/>
      <c r="V45" s="39"/>
    </row>
    <row r="46" spans="1:26" outlineLevel="1" x14ac:dyDescent="0.25">
      <c r="A46" s="49"/>
      <c r="B46" s="131" t="s">
        <v>3</v>
      </c>
      <c r="C46" s="132"/>
      <c r="D46" s="146" t="s">
        <v>209</v>
      </c>
      <c r="E46" s="49"/>
      <c r="F46" s="49"/>
      <c r="G46" s="49"/>
      <c r="H46" s="49"/>
      <c r="I46" s="49"/>
      <c r="J46" s="49"/>
      <c r="K46" s="39"/>
      <c r="L46" s="39"/>
      <c r="M46" s="39"/>
      <c r="N46" s="39"/>
      <c r="O46" s="39"/>
      <c r="P46" s="39"/>
      <c r="Q46" s="39"/>
      <c r="R46" s="39"/>
      <c r="S46" s="39"/>
      <c r="T46" s="39"/>
      <c r="U46" s="39"/>
      <c r="V46" s="39"/>
    </row>
    <row r="47" spans="1:26" ht="15.75" outlineLevel="1" thickBot="1" x14ac:dyDescent="0.3">
      <c r="A47" s="42"/>
      <c r="B47" s="143" t="s">
        <v>202</v>
      </c>
      <c r="C47" s="126"/>
      <c r="D47" s="129">
        <v>858348</v>
      </c>
      <c r="E47" s="142">
        <f>D48-D47</f>
        <v>-858348</v>
      </c>
      <c r="F47" s="49"/>
      <c r="G47" s="49"/>
      <c r="H47" s="49"/>
      <c r="I47" s="49"/>
      <c r="J47" s="49"/>
      <c r="K47" s="39"/>
      <c r="L47" s="39"/>
      <c r="M47" s="39"/>
      <c r="N47" s="39"/>
      <c r="O47" s="39"/>
      <c r="P47" s="39"/>
      <c r="Q47" s="39"/>
      <c r="R47" s="39"/>
      <c r="S47" s="39"/>
      <c r="T47" s="39"/>
      <c r="U47" s="39"/>
      <c r="V47" s="39"/>
    </row>
    <row r="48" spans="1:26" ht="16.5" outlineLevel="1" thickTop="1" thickBot="1" x14ac:dyDescent="0.3">
      <c r="A48" s="49"/>
      <c r="B48" s="143" t="s">
        <v>254</v>
      </c>
      <c r="C48" s="126"/>
      <c r="D48" s="130">
        <f>'DOLRT-Orange'!E127</f>
        <v>0</v>
      </c>
      <c r="E48" s="49"/>
      <c r="F48" s="49"/>
      <c r="G48" s="49"/>
      <c r="H48" s="49"/>
      <c r="I48" s="49"/>
      <c r="J48" s="49"/>
      <c r="K48" s="39"/>
      <c r="L48" s="39"/>
      <c r="M48" s="39"/>
      <c r="N48" s="39"/>
      <c r="O48" s="39"/>
      <c r="P48" s="39"/>
      <c r="Q48" s="39"/>
      <c r="R48" s="39"/>
      <c r="S48" s="39"/>
      <c r="T48" s="39"/>
      <c r="U48" s="39"/>
      <c r="V48" s="39"/>
    </row>
    <row r="49" spans="1:22" ht="17.25" customHeight="1" outlineLevel="1" thickTop="1" thickBot="1" x14ac:dyDescent="0.3">
      <c r="A49" s="42"/>
      <c r="B49" s="139" t="s">
        <v>208</v>
      </c>
      <c r="C49" s="140"/>
      <c r="D49" s="128">
        <f>IFERROR(D47/D48,0)</f>
        <v>0</v>
      </c>
      <c r="E49" s="49"/>
      <c r="F49" s="49"/>
      <c r="G49" s="49"/>
      <c r="H49" s="49"/>
      <c r="I49" s="49"/>
      <c r="J49" s="49"/>
      <c r="K49" s="39"/>
      <c r="L49" s="39"/>
      <c r="M49" s="39"/>
      <c r="N49" s="39"/>
      <c r="O49" s="39"/>
      <c r="P49" s="39"/>
      <c r="Q49" s="39"/>
      <c r="R49" s="39"/>
      <c r="S49" s="39"/>
      <c r="T49" s="39"/>
      <c r="U49" s="39"/>
      <c r="V49" s="39"/>
    </row>
    <row r="50" spans="1:22" ht="15.75" outlineLevel="1" thickTop="1" x14ac:dyDescent="0.25">
      <c r="A50" s="49"/>
      <c r="B50" s="49"/>
      <c r="C50" s="49"/>
      <c r="D50" s="49"/>
      <c r="E50" s="49"/>
      <c r="F50" s="49"/>
      <c r="G50" s="49"/>
      <c r="H50" s="49"/>
      <c r="I50" s="49"/>
      <c r="J50" s="49"/>
      <c r="K50" s="39"/>
      <c r="L50" s="39"/>
      <c r="M50" s="39"/>
      <c r="N50" s="39"/>
      <c r="O50" s="39"/>
      <c r="P50" s="39"/>
      <c r="Q50" s="39"/>
      <c r="R50" s="39"/>
      <c r="S50" s="39"/>
      <c r="T50" s="39"/>
      <c r="U50" s="39"/>
      <c r="V50" s="39"/>
    </row>
    <row r="51" spans="1:22" outlineLevel="1" x14ac:dyDescent="0.25">
      <c r="A51" s="42"/>
      <c r="B51" s="49"/>
      <c r="C51" s="49"/>
      <c r="D51" s="49"/>
      <c r="E51" s="49"/>
      <c r="F51" s="49"/>
      <c r="G51" s="49"/>
      <c r="H51" s="49"/>
      <c r="I51" s="49"/>
      <c r="J51" s="49"/>
      <c r="K51" s="39"/>
      <c r="L51" s="39"/>
      <c r="M51" s="39"/>
      <c r="N51" s="39"/>
      <c r="O51" s="39"/>
      <c r="P51" s="39"/>
      <c r="Q51" s="39"/>
      <c r="R51" s="39"/>
      <c r="S51" s="39"/>
      <c r="T51" s="39"/>
      <c r="U51" s="39"/>
      <c r="V51" s="39"/>
    </row>
    <row r="52" spans="1:22" outlineLevel="1" x14ac:dyDescent="0.25">
      <c r="A52" s="49"/>
      <c r="B52" s="49"/>
      <c r="C52" s="49"/>
      <c r="D52" s="49"/>
      <c r="E52" s="49"/>
      <c r="F52" s="49"/>
      <c r="G52" s="49"/>
      <c r="H52" s="49"/>
      <c r="I52" s="49"/>
      <c r="J52" s="49"/>
      <c r="K52" s="39"/>
      <c r="L52" s="39"/>
      <c r="M52" s="39"/>
      <c r="N52" s="39"/>
      <c r="O52" s="39"/>
      <c r="P52" s="39"/>
      <c r="Q52" s="39"/>
      <c r="R52" s="39"/>
      <c r="S52" s="39"/>
      <c r="T52" s="39"/>
      <c r="U52" s="39"/>
      <c r="V52" s="39"/>
    </row>
    <row r="53" spans="1:22" x14ac:dyDescent="0.25">
      <c r="A53" s="42"/>
      <c r="B53" s="49"/>
      <c r="C53" s="49"/>
      <c r="D53" s="49"/>
      <c r="E53" s="49"/>
      <c r="F53" s="49"/>
      <c r="G53" s="49"/>
      <c r="H53" s="49"/>
      <c r="I53" s="49"/>
      <c r="J53" s="49"/>
      <c r="K53" s="39"/>
      <c r="L53" s="39"/>
      <c r="M53" s="39"/>
      <c r="N53" s="39"/>
      <c r="O53" s="39"/>
      <c r="P53" s="39"/>
      <c r="Q53" s="39"/>
      <c r="R53" s="39"/>
      <c r="S53" s="39"/>
      <c r="T53" s="39"/>
      <c r="U53" s="39"/>
      <c r="V53" s="39"/>
    </row>
    <row r="54" spans="1:22" outlineLevel="1" x14ac:dyDescent="0.25">
      <c r="A54" s="49"/>
      <c r="B54" s="49"/>
      <c r="C54" s="49"/>
      <c r="D54" s="49"/>
      <c r="E54" s="49"/>
      <c r="F54" s="49"/>
      <c r="G54" s="49"/>
      <c r="H54" s="49"/>
      <c r="I54" s="49"/>
      <c r="J54" s="49"/>
      <c r="K54" s="39"/>
      <c r="L54" s="39"/>
      <c r="M54" s="39"/>
      <c r="N54" s="39"/>
      <c r="O54" s="39"/>
      <c r="P54" s="39"/>
      <c r="Q54" s="39"/>
      <c r="R54" s="39"/>
      <c r="S54" s="39"/>
      <c r="T54" s="39"/>
      <c r="U54" s="39"/>
      <c r="V54" s="39"/>
    </row>
    <row r="55" spans="1:22" outlineLevel="1" x14ac:dyDescent="0.25">
      <c r="A55" s="42"/>
      <c r="B55" s="131" t="s">
        <v>3</v>
      </c>
      <c r="C55" s="132"/>
      <c r="D55" s="146" t="s">
        <v>209</v>
      </c>
      <c r="E55" s="49"/>
      <c r="F55" s="49"/>
      <c r="G55" s="49"/>
      <c r="H55" s="49"/>
      <c r="I55" s="49"/>
      <c r="J55" s="49"/>
      <c r="K55" s="39"/>
      <c r="L55" s="39"/>
      <c r="M55" s="39"/>
      <c r="N55" s="39"/>
      <c r="O55" s="39"/>
      <c r="P55" s="39"/>
      <c r="Q55" s="39"/>
      <c r="R55" s="39"/>
      <c r="S55" s="39"/>
      <c r="T55" s="39"/>
      <c r="U55" s="39"/>
      <c r="V55" s="39"/>
    </row>
    <row r="56" spans="1:22" ht="15.75" outlineLevel="1" thickBot="1" x14ac:dyDescent="0.3">
      <c r="A56" s="49"/>
      <c r="B56" s="541" t="s">
        <v>203</v>
      </c>
      <c r="C56" s="541"/>
      <c r="D56" s="129"/>
      <c r="E56" s="142">
        <f>D57-D56</f>
        <v>88066781.826336324</v>
      </c>
      <c r="F56" s="49"/>
      <c r="G56" s="49"/>
      <c r="H56" s="49"/>
      <c r="I56" s="49"/>
      <c r="J56" s="49"/>
      <c r="K56" s="39"/>
      <c r="L56" s="39"/>
      <c r="M56" s="39"/>
      <c r="N56" s="39"/>
      <c r="O56" s="39"/>
      <c r="P56" s="39"/>
      <c r="Q56" s="39"/>
      <c r="R56" s="39"/>
      <c r="S56" s="39"/>
      <c r="T56" s="39"/>
      <c r="U56" s="39"/>
      <c r="V56" s="39"/>
    </row>
    <row r="57" spans="1:22" ht="16.5" outlineLevel="1" thickTop="1" thickBot="1" x14ac:dyDescent="0.3">
      <c r="A57" s="42"/>
      <c r="B57" s="541" t="s">
        <v>253</v>
      </c>
      <c r="C57" s="541"/>
      <c r="D57" s="130">
        <f>'DOLRT-Orange'!E139</f>
        <v>88066781.826336324</v>
      </c>
      <c r="E57" s="49"/>
      <c r="F57" s="49"/>
      <c r="G57" s="49"/>
      <c r="H57" s="49"/>
      <c r="I57" s="49"/>
      <c r="J57" s="49"/>
      <c r="K57" s="39"/>
      <c r="L57" s="39"/>
      <c r="M57" s="39"/>
      <c r="N57" s="39"/>
      <c r="O57" s="39"/>
      <c r="P57" s="39"/>
      <c r="Q57" s="39"/>
      <c r="R57" s="39"/>
      <c r="S57" s="39"/>
      <c r="T57" s="39"/>
      <c r="U57" s="39"/>
      <c r="V57" s="39"/>
    </row>
    <row r="58" spans="1:22" ht="16.5" outlineLevel="1" thickTop="1" thickBot="1" x14ac:dyDescent="0.3">
      <c r="A58" s="49"/>
      <c r="B58" s="139" t="s">
        <v>208</v>
      </c>
      <c r="C58" s="140"/>
      <c r="D58" s="128">
        <f>IFERROR(D56/D57,0)</f>
        <v>0</v>
      </c>
      <c r="E58" s="49"/>
      <c r="F58" s="49"/>
      <c r="G58" s="49"/>
      <c r="H58" s="49"/>
      <c r="I58" s="49"/>
      <c r="J58" s="49"/>
      <c r="K58" s="39"/>
      <c r="L58" s="39"/>
      <c r="M58" s="39"/>
      <c r="N58" s="39"/>
      <c r="O58" s="39"/>
      <c r="P58" s="39"/>
      <c r="Q58" s="39"/>
      <c r="R58" s="39"/>
      <c r="S58" s="39"/>
      <c r="T58" s="39"/>
      <c r="U58" s="39"/>
      <c r="V58" s="39"/>
    </row>
    <row r="59" spans="1:22" ht="15.75" outlineLevel="1" thickTop="1" x14ac:dyDescent="0.25">
      <c r="A59" s="42"/>
      <c r="B59" s="49"/>
      <c r="C59" s="49"/>
      <c r="D59" s="49"/>
      <c r="E59" s="49"/>
      <c r="F59" s="49"/>
      <c r="G59" s="49"/>
      <c r="H59" s="49"/>
      <c r="I59" s="49"/>
      <c r="J59" s="49"/>
      <c r="K59" s="39"/>
      <c r="L59" s="39"/>
      <c r="M59" s="39"/>
      <c r="N59" s="39"/>
      <c r="O59" s="39"/>
      <c r="P59" s="39"/>
      <c r="Q59" s="39"/>
      <c r="R59" s="39"/>
      <c r="S59" s="39"/>
      <c r="T59" s="39"/>
      <c r="U59" s="39"/>
      <c r="V59" s="39"/>
    </row>
    <row r="60" spans="1:22" outlineLevel="1" x14ac:dyDescent="0.25">
      <c r="A60" s="49"/>
      <c r="B60" s="49"/>
      <c r="C60" s="49"/>
      <c r="D60" s="49"/>
      <c r="E60" s="49"/>
      <c r="F60" s="49"/>
      <c r="G60" s="49"/>
      <c r="H60" s="49"/>
      <c r="I60" s="49"/>
      <c r="J60" s="49"/>
      <c r="K60" s="39"/>
      <c r="L60" s="39"/>
      <c r="M60" s="39"/>
      <c r="N60" s="39"/>
      <c r="O60" s="39"/>
      <c r="P60" s="39"/>
      <c r="Q60" s="39"/>
      <c r="R60" s="39"/>
      <c r="S60" s="39"/>
      <c r="T60" s="39"/>
      <c r="U60" s="39"/>
      <c r="V60" s="39"/>
    </row>
    <row r="61" spans="1:22" x14ac:dyDescent="0.25">
      <c r="A61" s="42"/>
      <c r="B61" s="49"/>
      <c r="C61" s="49"/>
      <c r="D61" s="49"/>
      <c r="E61" s="49"/>
      <c r="F61" s="49"/>
      <c r="G61" s="49"/>
      <c r="H61" s="49"/>
      <c r="I61" s="49"/>
      <c r="J61" s="49"/>
      <c r="K61" s="39"/>
      <c r="L61" s="39"/>
      <c r="M61" s="39"/>
      <c r="N61" s="39"/>
      <c r="O61" s="39"/>
      <c r="P61" s="39"/>
      <c r="Q61" s="39"/>
      <c r="R61" s="39"/>
      <c r="S61" s="39"/>
      <c r="T61" s="39"/>
      <c r="U61" s="39"/>
      <c r="V61" s="39"/>
    </row>
    <row r="62" spans="1:22" x14ac:dyDescent="0.25">
      <c r="A62" s="49"/>
      <c r="B62" s="49"/>
      <c r="C62" s="49"/>
      <c r="D62" s="49"/>
      <c r="E62" s="49"/>
      <c r="F62" s="49"/>
      <c r="G62" s="49"/>
      <c r="H62" s="49"/>
      <c r="I62" s="49"/>
      <c r="J62" s="49"/>
      <c r="K62" s="39"/>
      <c r="L62" s="39"/>
      <c r="M62" s="39"/>
      <c r="N62" s="39"/>
      <c r="O62" s="39"/>
      <c r="P62" s="39"/>
      <c r="Q62" s="39"/>
      <c r="R62" s="39"/>
      <c r="S62" s="39"/>
      <c r="T62" s="39"/>
      <c r="U62" s="39"/>
      <c r="V62" s="39"/>
    </row>
    <row r="63" spans="1:22" x14ac:dyDescent="0.25">
      <c r="A63" s="42"/>
      <c r="B63" s="49"/>
      <c r="C63" s="49"/>
      <c r="D63" s="49"/>
      <c r="E63" s="49"/>
      <c r="F63" s="49"/>
      <c r="G63" s="49"/>
      <c r="H63" s="49"/>
      <c r="I63" s="49"/>
      <c r="J63" s="49"/>
      <c r="K63" s="39"/>
      <c r="L63" s="39"/>
      <c r="M63" s="39"/>
      <c r="N63" s="39"/>
      <c r="O63" s="39"/>
      <c r="P63" s="39"/>
      <c r="Q63" s="39"/>
      <c r="R63" s="39"/>
      <c r="S63" s="39"/>
      <c r="T63" s="39"/>
      <c r="U63" s="39"/>
      <c r="V63" s="39"/>
    </row>
  </sheetData>
  <sheetProtection selectLockedCells="1"/>
  <customSheetViews>
    <customSheetView guid="{19B786C6-CCF0-408F-9082-DCABE4F5BAEB}"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0D493724-B406-4958-A3C0-B7F1D84A2B28}" scale="67"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77"/>
    <col min="2" max="2" width="17.625" style="77" bestFit="1" customWidth="1"/>
    <col min="3" max="3" width="9.875" style="77" customWidth="1"/>
    <col min="4" max="4" width="45.75" style="77" customWidth="1"/>
    <col min="5" max="5" width="16.875" style="77" customWidth="1"/>
    <col min="6" max="6" width="10.625" style="77" customWidth="1"/>
    <col min="7" max="7" width="10.875" style="77" customWidth="1"/>
    <col min="8" max="10" width="13.75" style="77" customWidth="1"/>
    <col min="11" max="11" width="18.5" style="77" customWidth="1"/>
    <col min="12" max="16384" width="9" style="77"/>
  </cols>
  <sheetData>
    <row r="1" spans="2:16" ht="58.9" customHeight="1" x14ac:dyDescent="0.35">
      <c r="B1" s="569" t="s">
        <v>159</v>
      </c>
      <c r="C1" s="570"/>
      <c r="D1" s="570"/>
      <c r="E1" s="570"/>
      <c r="F1" s="570"/>
      <c r="G1" s="570"/>
      <c r="H1" s="570"/>
      <c r="I1" s="570"/>
      <c r="J1" s="570"/>
      <c r="K1" s="570"/>
      <c r="O1" s="78"/>
      <c r="P1" s="78"/>
    </row>
    <row r="2" spans="2:16" s="81" customFormat="1" ht="31.5" x14ac:dyDescent="0.3">
      <c r="B2" s="571" t="s">
        <v>115</v>
      </c>
      <c r="C2" s="571"/>
      <c r="D2" s="571"/>
      <c r="E2" s="571"/>
      <c r="F2" s="571"/>
      <c r="G2" s="571"/>
      <c r="H2" s="571"/>
      <c r="I2" s="571"/>
      <c r="J2" s="571"/>
      <c r="K2" s="571"/>
      <c r="O2" s="82"/>
      <c r="P2" s="82"/>
    </row>
    <row r="3" spans="2:16" s="81" customFormat="1" ht="21" customHeight="1" x14ac:dyDescent="0.2">
      <c r="D3" s="83"/>
      <c r="E3" s="83"/>
      <c r="G3" s="572"/>
      <c r="H3" s="572"/>
      <c r="I3" s="80"/>
      <c r="J3" s="80"/>
      <c r="O3" s="82"/>
      <c r="P3" s="82"/>
    </row>
    <row r="4" spans="2:16" ht="21" customHeight="1" x14ac:dyDescent="0.25">
      <c r="D4" s="83"/>
      <c r="E4" s="83"/>
      <c r="F4" s="79"/>
      <c r="G4" s="573"/>
      <c r="H4" s="573"/>
      <c r="I4" s="80"/>
      <c r="J4" s="80"/>
      <c r="K4" s="81"/>
      <c r="L4" s="81"/>
      <c r="M4" s="81"/>
      <c r="O4" s="78"/>
      <c r="P4" s="78"/>
    </row>
    <row r="5" spans="2:16" ht="21" customHeight="1" x14ac:dyDescent="0.2">
      <c r="D5" s="83"/>
      <c r="E5" s="83"/>
      <c r="F5" s="84"/>
      <c r="G5" s="85"/>
      <c r="H5" s="85"/>
      <c r="I5" s="80"/>
      <c r="J5" s="80"/>
      <c r="K5" s="81"/>
      <c r="L5" s="81"/>
      <c r="M5" s="81"/>
      <c r="O5" s="78"/>
      <c r="P5" s="78"/>
    </row>
    <row r="6" spans="2:16" ht="21" customHeight="1" x14ac:dyDescent="0.25">
      <c r="D6" s="76"/>
      <c r="E6" s="76"/>
      <c r="H6" s="76"/>
      <c r="I6" s="79" t="s">
        <v>160</v>
      </c>
      <c r="J6" s="76"/>
    </row>
    <row r="7" spans="2:16" ht="21" customHeight="1" x14ac:dyDescent="0.25">
      <c r="D7" s="119" t="s">
        <v>161</v>
      </c>
      <c r="E7" s="120"/>
      <c r="H7" s="111"/>
      <c r="I7" s="574" t="s">
        <v>162</v>
      </c>
      <c r="J7" s="574"/>
      <c r="K7" s="86"/>
      <c r="L7" s="86"/>
      <c r="M7" s="86"/>
      <c r="O7" s="86"/>
      <c r="P7" s="86"/>
    </row>
    <row r="8" spans="2:16" ht="21" customHeight="1" x14ac:dyDescent="0.2">
      <c r="D8" s="557" t="s">
        <v>187</v>
      </c>
      <c r="E8" s="557"/>
      <c r="H8" s="112"/>
      <c r="I8" s="554" t="s">
        <v>163</v>
      </c>
      <c r="J8" s="555"/>
      <c r="K8" s="86"/>
      <c r="L8" s="86"/>
      <c r="M8" s="86"/>
      <c r="O8" s="86"/>
      <c r="P8" s="86"/>
    </row>
    <row r="9" spans="2:16" ht="21" customHeight="1" x14ac:dyDescent="0.2">
      <c r="D9" s="566" t="s">
        <v>164</v>
      </c>
      <c r="E9" s="566"/>
      <c r="H9" s="112"/>
      <c r="I9" s="554" t="s">
        <v>165</v>
      </c>
      <c r="J9" s="555"/>
      <c r="K9" s="86"/>
      <c r="L9" s="86"/>
      <c r="M9" s="86"/>
      <c r="O9" s="87"/>
      <c r="P9" s="87"/>
    </row>
    <row r="10" spans="2:16" ht="21" customHeight="1" x14ac:dyDescent="0.2">
      <c r="D10" s="566" t="s">
        <v>166</v>
      </c>
      <c r="E10" s="566"/>
      <c r="H10" s="112"/>
      <c r="I10" s="554" t="s">
        <v>167</v>
      </c>
      <c r="J10" s="555"/>
      <c r="K10" s="86"/>
      <c r="L10" s="86"/>
      <c r="M10" s="86"/>
      <c r="O10" s="87"/>
      <c r="P10" s="87"/>
    </row>
    <row r="11" spans="2:16" ht="21" customHeight="1" x14ac:dyDescent="0.2">
      <c r="D11" s="566" t="s">
        <v>168</v>
      </c>
      <c r="E11" s="566"/>
      <c r="H11" s="112"/>
      <c r="I11" s="554" t="s">
        <v>169</v>
      </c>
      <c r="J11" s="555"/>
      <c r="K11" s="86"/>
      <c r="L11" s="86"/>
      <c r="M11" s="86"/>
      <c r="O11" s="87"/>
      <c r="P11" s="87"/>
    </row>
    <row r="12" spans="2:16" ht="21" customHeight="1" x14ac:dyDescent="0.2">
      <c r="D12" s="577" t="s">
        <v>170</v>
      </c>
      <c r="E12" s="578"/>
      <c r="H12" s="112"/>
      <c r="I12" s="554" t="s">
        <v>171</v>
      </c>
      <c r="J12" s="555"/>
      <c r="K12" s="86"/>
      <c r="L12" s="86"/>
      <c r="M12" s="86"/>
      <c r="O12" s="87"/>
      <c r="P12" s="87"/>
    </row>
    <row r="13" spans="2:16" ht="21" customHeight="1" x14ac:dyDescent="0.2">
      <c r="D13" s="121" t="s">
        <v>172</v>
      </c>
      <c r="E13" s="122"/>
      <c r="H13" s="113"/>
      <c r="I13" s="554" t="s">
        <v>173</v>
      </c>
      <c r="J13" s="555"/>
      <c r="K13" s="86"/>
      <c r="L13" s="86"/>
      <c r="M13" s="86"/>
      <c r="O13" s="88"/>
      <c r="P13" s="88"/>
    </row>
    <row r="14" spans="2:16" ht="21" customHeight="1" x14ac:dyDescent="0.2">
      <c r="D14" s="581" t="s">
        <v>174</v>
      </c>
      <c r="E14" s="581"/>
      <c r="H14" s="114"/>
      <c r="I14" s="554" t="s">
        <v>175</v>
      </c>
      <c r="J14" s="555"/>
    </row>
    <row r="15" spans="2:16" ht="33.6" customHeight="1" x14ac:dyDescent="0.2"/>
    <row r="16" spans="2:16" s="90" customFormat="1" ht="51" customHeight="1" thickBot="1" x14ac:dyDescent="0.3">
      <c r="B16" s="110" t="s">
        <v>192</v>
      </c>
      <c r="C16" s="579" t="s">
        <v>180</v>
      </c>
      <c r="D16" s="580"/>
      <c r="E16" s="110" t="s">
        <v>176</v>
      </c>
      <c r="F16" s="110" t="s">
        <v>177</v>
      </c>
      <c r="G16" s="110" t="s">
        <v>181</v>
      </c>
      <c r="H16" s="110" t="s">
        <v>178</v>
      </c>
      <c r="I16" s="110" t="s">
        <v>182</v>
      </c>
      <c r="J16" s="110" t="s">
        <v>183</v>
      </c>
      <c r="K16" s="115" t="s">
        <v>184</v>
      </c>
    </row>
    <row r="17" spans="2:11" s="92" customFormat="1" ht="25.15" customHeight="1" thickTop="1" x14ac:dyDescent="0.25">
      <c r="B17" s="70"/>
      <c r="C17" s="562"/>
      <c r="D17" s="563"/>
      <c r="E17" s="70"/>
      <c r="F17" s="70"/>
      <c r="G17" s="70"/>
      <c r="H17" s="70"/>
      <c r="I17" s="70"/>
      <c r="J17" s="70"/>
      <c r="K17" s="57">
        <f>J17*G17</f>
        <v>0</v>
      </c>
    </row>
    <row r="18" spans="2:11" s="92" customFormat="1" ht="25.15" customHeight="1" x14ac:dyDescent="0.25">
      <c r="B18" s="70"/>
      <c r="C18" s="562"/>
      <c r="D18" s="563"/>
      <c r="E18" s="70"/>
      <c r="F18" s="70"/>
      <c r="G18" s="70"/>
      <c r="H18" s="70"/>
      <c r="I18" s="70"/>
      <c r="J18" s="70"/>
      <c r="K18" s="57">
        <f t="shared" ref="K18:K21" si="0">J18*G18</f>
        <v>0</v>
      </c>
    </row>
    <row r="19" spans="2:11" s="92" customFormat="1" ht="25.15" customHeight="1" x14ac:dyDescent="0.25">
      <c r="B19" s="70"/>
      <c r="C19" s="562"/>
      <c r="D19" s="563"/>
      <c r="E19" s="70"/>
      <c r="F19" s="70"/>
      <c r="G19" s="70"/>
      <c r="H19" s="70"/>
      <c r="I19" s="70"/>
      <c r="J19" s="70"/>
      <c r="K19" s="57">
        <f t="shared" si="0"/>
        <v>0</v>
      </c>
    </row>
    <row r="20" spans="2:11" s="92" customFormat="1" ht="25.15" customHeight="1" x14ac:dyDescent="0.25">
      <c r="B20" s="70"/>
      <c r="C20" s="562"/>
      <c r="D20" s="563"/>
      <c r="E20" s="70"/>
      <c r="F20" s="70"/>
      <c r="G20" s="70"/>
      <c r="H20" s="70"/>
      <c r="I20" s="70"/>
      <c r="J20" s="70"/>
      <c r="K20" s="57">
        <f t="shared" si="0"/>
        <v>0</v>
      </c>
    </row>
    <row r="21" spans="2:11" s="92" customFormat="1" ht="25.15" customHeight="1" x14ac:dyDescent="0.25">
      <c r="B21" s="70"/>
      <c r="C21" s="562"/>
      <c r="D21" s="563"/>
      <c r="E21" s="70"/>
      <c r="F21" s="70"/>
      <c r="G21" s="70"/>
      <c r="H21" s="70"/>
      <c r="I21" s="70"/>
      <c r="J21" s="70"/>
      <c r="K21" s="57">
        <f t="shared" si="0"/>
        <v>0</v>
      </c>
    </row>
    <row r="22" spans="2:11" s="92" customFormat="1" ht="39.6" hidden="1" customHeight="1" x14ac:dyDescent="0.25">
      <c r="C22" s="564" t="s">
        <v>179</v>
      </c>
      <c r="D22" s="565"/>
      <c r="E22" s="89" t="s">
        <v>176</v>
      </c>
      <c r="F22" s="89" t="s">
        <v>177</v>
      </c>
      <c r="G22" s="93"/>
      <c r="H22" s="94"/>
      <c r="I22" s="94"/>
      <c r="J22" s="94"/>
      <c r="K22" s="57"/>
    </row>
    <row r="23" spans="2:11" s="92" customFormat="1" ht="25.15" hidden="1" customHeight="1" x14ac:dyDescent="0.25">
      <c r="C23" s="558" t="s">
        <v>185</v>
      </c>
      <c r="D23" s="559"/>
      <c r="E23" s="95">
        <v>41640</v>
      </c>
      <c r="F23" s="91">
        <v>41820</v>
      </c>
      <c r="G23" s="96"/>
      <c r="H23" s="97"/>
      <c r="I23" s="97"/>
      <c r="J23" s="97"/>
      <c r="K23" s="57">
        <v>0</v>
      </c>
    </row>
    <row r="24" spans="2:11" s="92" customFormat="1" ht="25.15" hidden="1" customHeight="1" x14ac:dyDescent="0.25">
      <c r="C24" s="558" t="s">
        <v>186</v>
      </c>
      <c r="D24" s="559"/>
      <c r="E24" s="98">
        <v>41640</v>
      </c>
      <c r="F24" s="91">
        <v>41820</v>
      </c>
      <c r="G24" s="99"/>
      <c r="H24" s="97"/>
      <c r="I24" s="97"/>
      <c r="J24" s="97"/>
      <c r="K24" s="57">
        <v>0</v>
      </c>
    </row>
    <row r="25" spans="2:11" s="92" customFormat="1" ht="25.15" hidden="1" customHeight="1" x14ac:dyDescent="0.25">
      <c r="C25" s="560"/>
      <c r="D25" s="561"/>
      <c r="E25" s="95"/>
      <c r="F25" s="95"/>
      <c r="G25" s="99"/>
      <c r="H25" s="97"/>
      <c r="I25" s="97"/>
      <c r="J25" s="97"/>
      <c r="K25" s="57">
        <v>0</v>
      </c>
    </row>
    <row r="26" spans="2:11" s="92" customFormat="1" ht="25.15" hidden="1" customHeight="1" x14ac:dyDescent="0.25">
      <c r="C26" s="560"/>
      <c r="D26" s="561"/>
      <c r="E26" s="95"/>
      <c r="F26" s="95"/>
      <c r="G26" s="100"/>
      <c r="H26" s="101"/>
      <c r="I26" s="101"/>
      <c r="J26" s="101"/>
      <c r="K26" s="57">
        <v>0</v>
      </c>
    </row>
    <row r="27" spans="2:11" s="92" customFormat="1" ht="25.15" hidden="1" customHeight="1" x14ac:dyDescent="0.25">
      <c r="C27" s="567"/>
      <c r="D27" s="568"/>
      <c r="E27" s="102"/>
      <c r="F27" s="102"/>
      <c r="G27" s="103"/>
      <c r="H27" s="104"/>
      <c r="I27" s="104"/>
      <c r="J27" s="104"/>
      <c r="K27" s="57">
        <v>0</v>
      </c>
    </row>
    <row r="28" spans="2:11" s="92" customFormat="1" ht="25.15" customHeight="1" x14ac:dyDescent="0.25">
      <c r="C28" s="575"/>
      <c r="D28" s="575"/>
      <c r="E28" s="107"/>
      <c r="F28" s="107"/>
      <c r="G28" s="107"/>
      <c r="H28" s="108"/>
      <c r="I28" s="108"/>
      <c r="J28" s="108" t="s">
        <v>20</v>
      </c>
      <c r="K28" s="57">
        <f>SUM(K17:K21,K23:K27)</f>
        <v>0</v>
      </c>
    </row>
    <row r="29" spans="2:11" s="105" customFormat="1" ht="25.15" customHeight="1" x14ac:dyDescent="0.2">
      <c r="C29" s="576"/>
      <c r="D29" s="576"/>
      <c r="E29" s="109"/>
      <c r="F29" s="109"/>
      <c r="G29" s="109"/>
      <c r="H29" s="109"/>
      <c r="I29" s="109"/>
      <c r="J29" s="109"/>
    </row>
    <row r="30" spans="2:11" s="105" customFormat="1" ht="25.15" customHeight="1" x14ac:dyDescent="0.2"/>
    <row r="31" spans="2:11" s="105" customFormat="1" ht="25.15" customHeight="1" x14ac:dyDescent="0.2"/>
    <row r="32" spans="2:11" s="106" customFormat="1" ht="46.15" customHeight="1" x14ac:dyDescent="0.2">
      <c r="B32" s="556" t="s">
        <v>191</v>
      </c>
      <c r="C32" s="556"/>
      <c r="D32" s="556"/>
      <c r="E32" s="556"/>
      <c r="F32" s="556"/>
      <c r="G32" s="556"/>
      <c r="H32" s="556"/>
      <c r="I32" s="556"/>
      <c r="J32" s="556"/>
      <c r="K32" s="556"/>
    </row>
    <row r="72" ht="12.75" customHeight="1" x14ac:dyDescent="0.2"/>
    <row r="73" ht="12.75" customHeight="1" x14ac:dyDescent="0.2"/>
  </sheetData>
  <customSheetViews>
    <customSheetView guid="{19B786C6-CCF0-408F-9082-DCABE4F5BAEB}" scale="40" showGridLines="0" hiddenRows="1" state="hidden">
      <selection activeCell="A6" sqref="A6:XFD15"/>
      <pageMargins left="0.7" right="0.7" top="0.75" bottom="0.75" header="0.3" footer="0.3"/>
    </customSheetView>
    <customSheetView guid="{0D493724-B406-4958-A3C0-B7F1D84A2B28}"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19B786C6-CCF0-408F-9082-DCABE4F5BAEB}" state="hidden">
      <pageMargins left="0.7" right="0.7" top="0.75" bottom="0.75" header="0.3" footer="0.3"/>
    </customSheetView>
    <customSheetView guid="{0D493724-B406-4958-A3C0-B7F1D84A2B28}" state="hidden">
      <pageMargins left="0.7" right="0.7" top="0.75" bottom="0.75" header="0.3" footer="0.3"/>
    </customSheetView>
    <customSheetView guid="{A57ED495-A8F1-41AA-920B-D492B709C260}" state="hidden">
      <pageMargins left="0.7" right="0.7" top="0.75" bottom="0.75" header="0.3" footer="0.3"/>
    </customSheetView>
  </customSheetView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www.w3.org/XML/1998/namespace"/>
    <ds:schemaRef ds:uri="http://purl.org/dc/elements/1.1/"/>
    <ds:schemaRef ds:uri="http://purl.org/dc/terms/"/>
    <ds:schemaRef ds:uri="http://schemas.microsoft.com/office/infopath/2007/PartnerControls"/>
    <ds:schemaRef ds:uri="http://purl.org/dc/dcmitype/"/>
    <ds:schemaRef ds:uri="http://schemas.microsoft.com/office/2006/documentManagement/type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DOLRT-Orange</vt:lpstr>
      <vt:lpstr>FY19 Project Reporting</vt:lpstr>
      <vt:lpstr>Exhibit A</vt:lpstr>
      <vt:lpstr>LRT Cost</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'DOLRT-Orange'!Print_Area</vt:lpstr>
      <vt:lpstr>'Exhibit A'!Print_Area</vt:lpstr>
      <vt:lpstr>'FY19 Exhibit A - Draft'!Print_Area</vt:lpstr>
      <vt:lpstr>'FY19 Project Reporting'!Print_Area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PSridharan@gotriangle.org</dc:creator>
  <cp:lastModifiedBy>Lenovo User</cp:lastModifiedBy>
  <cp:lastPrinted>2018-03-10T14:47:58Z</cp:lastPrinted>
  <dcterms:created xsi:type="dcterms:W3CDTF">2017-01-26T15:15:03Z</dcterms:created>
  <dcterms:modified xsi:type="dcterms:W3CDTF">2018-03-10T14:49:10Z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