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100" i="1"/>
  <c r="D99"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H99" i="1"/>
  <c r="G101"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F92" i="1"/>
  <c r="E92" i="1"/>
  <c r="E102" i="1" s="1"/>
  <c r="H101" i="1" l="1"/>
  <c r="H92" i="1" s="1"/>
  <c r="H102" i="1" s="1"/>
  <c r="J118" i="1"/>
  <c r="I100" i="1"/>
  <c r="J100" i="1" s="1"/>
  <c r="I99" i="1"/>
  <c r="G92" i="1"/>
  <c r="G102"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I101" i="1" l="1"/>
  <c r="J101" i="1" s="1"/>
  <c r="J99" i="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<sst xmlns="http://schemas.openxmlformats.org/spreadsheetml/2006/main" count="721" uniqueCount="380">
  <si>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</si>
  <si>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</si>
  <si>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</si>
  <si>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</si>
  <si>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</si>
  <si>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</si>
  <si>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</si>
  <si>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</si>
  <si>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</si>
  <si>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</si>
  <si>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</si>
  <si>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</si>
  <si>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</si>
  <si>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</si>
  <si>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</si>
  <si>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</si>
  <si>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</si>
  <si>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</si>
  <si>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</si>
  <si>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</si>
  <si>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</si>
  <si>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</si>
  <si>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</si>
  <si>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</si>
  <si>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</si>
  <si>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</si>
  <si>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</si>
  <si>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</si>
  <si>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</si>
  <si>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</si>
  <si>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</si>
  <si>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</si>
  <si>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</si>
  <si>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</si>
  <si>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</si>
  <si>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</si>
  <si>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</si>
  <si>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</si>
  <si>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</si>
  <si>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</si>
  <si>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</si>
  <si>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</si>
  <si>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</si>
  <si>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</si>
  <si>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</si>
  <si>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</si>
  <si>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</si>
  <si>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</si>
  <si>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</si>
  <si>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</si>
  <si>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</si>
  <si>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</si>
  <si>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</si>
  <si>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</si>
  <si>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</si>
  <si>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</si>
  <si>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</si>
  <si>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</si>
  <si>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</si>
  <si>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</si>
  <si>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</si>
  <si>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</si>
  <si>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</si>
  <si>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</si>
  <si>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</si>
  <si>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</si>
  <si>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</si>
  <si>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</si>
  <si>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</si>
  <si>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</si>
  <si>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</si>
  <si>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</si>
  <si>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</si>
  <si>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</si>
  <si>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</si>
  <si>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</si>
  <si>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</si>
  <si>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</si>
  <si>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</si>
  <si>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</si>
  <si>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</si>
  <si>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</si>
  <si>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</si>
  <si>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</si>
  <si>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</si>
  <si>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</si>
  <si>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</si>
  <si>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</si>
  <si>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</si>
  <si>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</si>
  <si>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</si>
  <si>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</si>
  <si>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</si>
  <si>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</si>
  <si>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</si>
  <si>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</si>
  <si>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</si>
  <si>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</si>
  <si>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</si>
  <si>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</si>
  <si>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</si>
  <si>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</si>
  <si>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</si>
  <si>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</si>
  <si>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</si>
  <si>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</si>
  <si>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</si>
  <si>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</si>
  <si>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</si>
  <si>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</si>
  <si>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</si>
  <si>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</si>
  <si>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</si>
  <si>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</si>
  <si>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</si>
  <si>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</si>
  <si>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</si>
  <si>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</si>
  <si>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</si>
  <si>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</si>
  <si>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</si>
  <si>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</si>
  <si>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</si>
  <si>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</si>
  <si>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</si>
  <si>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</si>
  <si>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</si>
  <si>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</si>
  <si>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</si>
  <si>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</si>
  <si>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</si>
  <si>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</si>
  <si>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</si>
  <si>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</si>
  <si>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</si>
  <si>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</si>
  <si>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</si>
  <si>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</si>
  <si>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</si>
  <si>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</si>
  <si>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</si>
  <si>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</si>
  <si>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</si>
  <si>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</si>
  <si>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</si>
  <si>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</si>
  <si>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</si>
  <si>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</si>
  <si>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</si>
  <si>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</si>
  <si>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</si>
  <si>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</si>
  <si>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</si>
  <si>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</si>
  <si>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</si>
  <si>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</si>
  <si>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</si>
  <si>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</si>
  <si>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</si>
  <si>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</si>
  <si>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</si>
  <si>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</si>
  <si>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</si>
  <si>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</si>
  <si>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</si>
  <si>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</si>
  <si>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</si>
  <si>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</si>
  <si>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</si>
  <si>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</si>
  <si>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</si>
  <si>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</si>
  <si>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</si>
  <si>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</si>
  <si>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</si>
  <si>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</si>
  <si>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</si>
  <si>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</si>
  <si>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</si>
  <si>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</si>
  <si>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</si>
  <si>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</si>
  <si>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</si>
  <si>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</si>
  <si>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</si>
  <si>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</si>
  <si>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</si>
  <si>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</si>
  <si>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</si>
  <si>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</si>
  <si>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</si>
  <si>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</si>
  <si>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</si>
  <si>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</si>
  <si>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</si>
  <si>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</si>
  <si>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</si>
  <si>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</si>
  <si>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</si>
  <si>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</si>
  <si>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</si>
  <si>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</si>
  <si>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</si>
  <si>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</si>
  <si>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</si>
  <si>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</si>
  <si>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</si>
  <si>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</si>
  <si>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</si>
  <si>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</si>
  <si>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</si>
  <si>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</si>
  <si>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</si>
  <si>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</si>
  <si>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</si>
  <si>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</si>
  <si>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</si>
  <si>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</si>
  <si>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</si>
  <si>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</si>
  <si>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</si>
  <si>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</si>
  <si>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</si>
  <si>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</si>
  <si>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</si>
  <si>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</si>
  <si>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</si>
  <si>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</si>
  <si>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</si>
  <si>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</si>
  <si>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</si>
  <si>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</si>
  <si>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</si>
  <si>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</si>
  <si>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</si>
  <si>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</si>
  <si>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</si>
  <si>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</si>
  <si>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</si>
  <si>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</si>
  <si>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</si>
  <si>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</si>
  <si>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</si>
  <si>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</si>
  <si>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</si>
  <si>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</si>
  <si>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</si>
  <si>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</si>
  <si>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</si>
  <si>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</si>
  <si>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</si>
  <si>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</si>
  <si>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</si>
  <si>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</si>
  <si>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</si>
  <si>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</si>
  <si>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</si>
  <si>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</si>
  <si>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</si>
  <si>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</si>
  <si>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</si>
  <si>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</si>
  <si>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</si>
  <si>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</si>
  <si>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</si>
  <si>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</si>
  <si>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</si>
  <si>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</si>
  <si>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</si>
  <si>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</si>
  <si>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</si>
  <si>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</si>
  <si>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</si>
  <si>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</si>
  <si>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</si>
  <si>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</si>
  <si>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</si>
  <si>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</si>
  <si>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</si>
  <si>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</si>
  <si>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</si>
  <si>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</si>
  <si>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</si>
  <si>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</si>
  <si>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</si>
  <si>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</si>
  <si>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</si>
  <si>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</si>
  <si>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</si>
  <si>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</si>
  <si>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</si>
  <si>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</si>
  <si>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</si>
  <si>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</si>
  <si>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</si>
  <si>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</si>
  <si>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</si>
  <si>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</si>
  <si>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</si>
  <si>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</si>
  <si>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</si>
  <si>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</si>
  <si>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</si>
  <si>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</si>
  <si>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</si>
  <si>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</si>
  <si>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</si>
  <si>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</si>
  <si>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</si>
  <si>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</si>
  <si>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</si>
  <si>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</si>
  <si>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</si>
  <si>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</si>
  <si>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</si>
  <si>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</si>
  <si>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</si>
  <si>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</si>
  <si>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</si>
  <si>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</si>
  <si>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</si>
  <si>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</si>
  <si>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</si>
  <si>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</si>
  <si>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</si>
  <si>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</si>
  <si>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</si>
  <si>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</si>
  <si>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</si>
  <si>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</si>
  <si>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</si>
  <si>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</si>
  <si>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</si>
  <si>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</si>
  <si>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</si>
  <si>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</si>
  <si>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</si>
  <si>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</si>
  <si>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</si>
  <si>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</si>
  <si>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</si>
  <si>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</si>
  <si>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</si>
  <si>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</si>
  <si>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</si>
  <si>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</si>
  <si>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</si>
  <si>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</si>
  <si>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</si>
  <si>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</si>
  <si>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</si>
  <si>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</si>
  <si>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</si>
  <si>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</si>
  <si>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</si>
  <si>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</si>
  <si>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</si>
  <si>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</si>
  <si>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</si>
  <si>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</si>
  <si>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</si>
  <si>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</si>
  <si>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</si>
  <si>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</si>
  <si>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Total revenue hours of expanded service provided through this project.</t>
  </si>
  <si>
    <t>GoTriangle vehicles</t>
  </si>
  <si>
    <t>Every 15 minutes</t>
  </si>
  <si>
    <t>Service is projected to operate on 250 weekdays in FY 2019, and on 252 weekdays in FY 2020.</t>
  </si>
  <si>
    <t>Route ODX - New Express Service</t>
  </si>
  <si>
    <t>I-85, I-40, US-70, and NC-147 between the Orange County line and downtown Durham</t>
  </si>
  <si>
    <t>People traveling between Orange County and Durham at peak times</t>
  </si>
  <si>
    <t>Ability to Park-and-Ride to major employers in Durham, plus reverse commute access for Durham residents to Orange County employers</t>
  </si>
  <si>
    <t>A new Orange-Durham Express route was implemented, linking Mebane, Efland, and Hillsborough in Orange County to the Duke &amp; VA Medical Centers and downtown Durham during weekday peak hours.
Costs are allocated 50% to Durham County and 50% to Orange.</t>
  </si>
  <si>
    <t>Average daily ridership on Route ODX on weekdays.</t>
  </si>
  <si>
    <t>Number of passengers per revenue hour on Route ODX on weekdays.</t>
  </si>
  <si>
    <t>Weekday: 5:45 AM - 8:55 AM and 4:00 PM - 7:10 PM</t>
  </si>
  <si>
    <t>Efland-Cheeks Community Center - Durham Station</t>
  </si>
  <si>
    <t>Mebane Cone Health P&amp;R, Durham Tech OCC, Downtown Hillsborough, Duke &amp; VA Medical Centers, Downtown Durham</t>
  </si>
  <si>
    <t>Farebox</t>
  </si>
  <si>
    <t>Weekday: 10.83 (all from this project)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</si>
</sst>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92467952"/>
        <c:axId val="592466272"/>
      </c:barChart>
      <c:catAx>
        <c:axId val="59246795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2466272"/>
        <c:crosses val="autoZero"/>
        <c:auto val="1"/>
        <c:lblAlgn val="ctr"/>
        <c:lblOffset val="100"/>
        <c:noMultiLvlLbl val="0"/>
      </c:catAx>
      <c:valAx>
        <c:axId val="59246627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24679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521289680"/>
        <c:axId val="521297520"/>
      </c:barChart>
      <c:catAx>
        <c:axId val="52128968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297520"/>
        <c:crosses val="autoZero"/>
        <c:auto val="1"/>
        <c:lblAlgn val="ctr"/>
        <c:lblOffset val="100"/>
        <c:noMultiLvlLbl val="0"/>
      </c:catAx>
      <c:valAx>
        <c:axId val="5212975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1289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341125</c:v>
                </c:pt>
              </c:numCache>
            </c:numRef>
          </c:val>
        </c:ser>
        <c:dLbls>
          <c:dLblPos val="ctr"/>
          <c:showLegendKey val="0"/>
          <c:showVal val="1"/>
          <c:showCatName val="0"/>
          <c:showSerName val="0"/>
          <c:showPercent val="0"/>
          <c:showBubbleSize val="0"/>
        </c:dLbls>
        <c:gapWidth val="79"/>
        <c:axId val="521294720"/>
        <c:axId val="658974192"/>
      </c:barChart>
      <c:catAx>
        <c:axId val="52129472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58974192"/>
        <c:crosses val="autoZero"/>
        <c:auto val="1"/>
        <c:lblAlgn val="ctr"/>
        <c:lblOffset val="100"/>
        <c:noMultiLvlLbl val="0"/>
      </c:catAx>
      <c:valAx>
        <c:axId val="658974192"/>
        <c:scaling>
          <c:orientation val="minMax"/>
        </c:scaling>
        <c:delete val="1"/>
        <c:axPos val="l"/>
        <c:numFmt formatCode="_(&quot;$&quot;* #,##0_);_(&quot;$&quot;* \(#,##0\);_(&quot;$&quot;* &quot;-&quot;??_);_(@_)" sourceLinked="1"/>
        <c:majorTickMark val="none"/>
        <c:minorTickMark val="none"/>
        <c:tickLblPos val="nextTo"/>
        <c:crossAx val="52129472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58973072"/>
        <c:axId val="417138816"/>
      </c:barChart>
      <c:catAx>
        <c:axId val="6589730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17138816"/>
        <c:crosses val="autoZero"/>
        <c:auto val="1"/>
        <c:lblAlgn val="ctr"/>
        <c:lblOffset val="100"/>
        <c:noMultiLvlLbl val="0"/>
      </c:catAx>
      <c:valAx>
        <c:axId val="417138816"/>
        <c:scaling>
          <c:orientation val="minMax"/>
        </c:scaling>
        <c:delete val="1"/>
        <c:axPos val="l"/>
        <c:numFmt formatCode="_(&quot;$&quot;* #,##0_);_(&quot;$&quot;* \(#,##0\);_(&quot;$&quot;* &quot;-&quot;??_);_(@_)" sourceLinked="1"/>
        <c:majorTickMark val="none"/>
        <c:minorTickMark val="none"/>
        <c:tickLblPos val="nextTo"/>
        <c:crossAx val="65897307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-517223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126630"/>
              <a:ext cx="2406642" cy="205216"/>
              <a:chOff x="5533118" y="9125371"/>
              <a:chExt cx="2403104" cy="204118"/>
            </a:xfrm>
          </xdr:grpSpPr>
          <xdr:sp macro="" textlink="">
            <xdr:nvSpPr>
              <xdr:cNvPr id="2075" name="Check Box 27" hidden="1">
                <a:extLst>
                  <a:ext uri="{63B3BB69-23CF-44E3-9099-C40C66FF867C}">
                    <a14:compatExt spid="_x0000_s2075"/>
                  </a:ext>
                </a:extLst>
              </xdr:cNvPr>
              <xdr:cNvSpPr/>
            </xdr:nvSpPr>
            <xdr:spPr bwMode="auto">
              <a:xfrm>
                <a:off x="6831167" y="9125452"/>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8" y="9125371"/>
                <a:ext cx="1097163"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7725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531349"/>
              <a:ext cx="4897931" cy="1307726"/>
              <a:chOff x="4269171" y="6512801"/>
              <a:chExt cx="4880929" cy="1306564"/>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6"/>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3463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286525"/>
              <a:ext cx="2411543" cy="205916"/>
              <a:chOff x="5533085" y="9125426"/>
              <a:chExt cx="2403107" cy="204102"/>
            </a:xfrm>
          </xdr:grpSpPr>
          <xdr:sp macro="" textlink="">
            <xdr:nvSpPr>
              <xdr:cNvPr id="2117" name="Check Box 69" hidden="1">
                <a:extLst>
                  <a:ext uri="{63B3BB69-23CF-44E3-9099-C40C66FF867C}">
                    <a14:compatExt spid="_x0000_s2117"/>
                  </a:ext>
                </a:extLst>
              </xdr:cNvPr>
              <xdr:cNvSpPr/>
            </xdr:nvSpPr>
            <xdr:spPr bwMode="auto">
              <a:xfrm>
                <a:off x="6831142" y="9125491"/>
                <a:ext cx="1105050"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5"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2" t="s">
        <v>193</v>
      </c>
      <c r="C1" s="273"/>
      <c r="D1" s="263" t="s">
        <v>164</v>
      </c>
      <c r="E1" s="264"/>
      <c r="F1" s="264"/>
      <c r="G1" s="264"/>
      <c r="H1" s="265"/>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0" t="str">
        <f>CONCATENATE(C3,C4,"_",C5,C6)</f>
        <v>18GOT_TS5</v>
      </c>
      <c r="C2" s="271"/>
      <c r="D2" s="261" t="s">
        <v>117</v>
      </c>
      <c r="E2" s="262"/>
      <c r="F2" s="262"/>
      <c r="G2" s="262"/>
      <c r="H2" s="262"/>
      <c r="I2" s="274" t="s">
        <v>102</v>
      </c>
      <c r="J2" s="275"/>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1" t="s">
        <v>115</v>
      </c>
      <c r="E3" s="261"/>
      <c r="F3" s="261"/>
      <c r="G3" s="261"/>
      <c r="H3" s="261"/>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66" t="s">
        <v>143</v>
      </c>
      <c r="E4" s="261"/>
      <c r="F4" s="261"/>
      <c r="G4" s="261"/>
      <c r="H4" s="261"/>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5</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7" t="s">
        <v>133</v>
      </c>
      <c r="C8" s="297"/>
      <c r="D8" s="297"/>
      <c r="E8" s="297"/>
      <c r="F8" s="297"/>
      <c r="G8" s="297"/>
      <c r="H8" s="297"/>
      <c r="I8" s="297"/>
      <c r="J8" s="297"/>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7" t="s">
        <v>34</v>
      </c>
      <c r="C10" s="267"/>
      <c r="D10" s="267" t="s">
        <v>35</v>
      </c>
      <c r="E10" s="267"/>
      <c r="F10" s="267" t="s">
        <v>36</v>
      </c>
      <c r="G10" s="267"/>
      <c r="H10" s="267"/>
      <c r="I10" s="267" t="s">
        <v>272</v>
      </c>
      <c r="J10" s="267"/>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9" t="s">
        <v>368</v>
      </c>
      <c r="C11" s="269"/>
      <c r="D11" s="269" t="s">
        <v>192</v>
      </c>
      <c r="E11" s="269"/>
      <c r="F11" s="268" t="s">
        <v>38</v>
      </c>
      <c r="G11" s="268"/>
      <c r="H11" s="268"/>
      <c r="I11" s="69" t="s">
        <v>281</v>
      </c>
      <c r="J11" s="224">
        <f>IF($I$2=$AC$2,IF($J$127&gt;0,$D$92*($D$127/($D$127+$D$139)),),)+IF($I$2=$AC$3,IF($J$127&gt;0,$E$92*($E$127/($E$127+$E$139)),),)</f>
        <v>247782</v>
      </c>
      <c r="K11" s="42"/>
      <c r="L11" s="42"/>
      <c r="M11" s="42"/>
      <c r="N11" s="42"/>
      <c r="O11" s="42"/>
      <c r="P11" s="42"/>
      <c r="Q11" s="42"/>
      <c r="R11" s="42"/>
      <c r="S11" s="42"/>
      <c r="T11" s="42"/>
      <c r="U11" s="42"/>
      <c r="V11" s="42"/>
      <c r="W11" s="161"/>
      <c r="X11" s="180">
        <v>24</v>
      </c>
      <c r="Y11" s="177"/>
      <c r="AA11" s="182">
        <v>9</v>
      </c>
    </row>
    <row r="12" spans="1:29" ht="18" customHeight="1" x14ac:dyDescent="0.25">
      <c r="A12" s="45"/>
      <c r="B12" s="269"/>
      <c r="C12" s="269"/>
      <c r="D12" s="269"/>
      <c r="E12" s="269"/>
      <c r="F12" s="268" t="s">
        <v>56</v>
      </c>
      <c r="G12" s="268"/>
      <c r="H12" s="268"/>
      <c r="I12" s="139" t="s">
        <v>320</v>
      </c>
      <c r="J12" s="224">
        <f>IF($J$127&gt;0,SUM($D$92:$I$92)*(SUM($D$127:$I$127)/(SUM($D$127:$I$127,$D$139:$I$139))),)</f>
        <v>1588403.25</v>
      </c>
      <c r="K12" s="42"/>
      <c r="L12" s="42"/>
      <c r="M12" s="42"/>
      <c r="N12" s="42"/>
      <c r="O12" s="42"/>
      <c r="P12" s="42"/>
      <c r="Q12" s="42"/>
      <c r="R12" s="42"/>
      <c r="S12" s="42"/>
      <c r="T12" s="42"/>
      <c r="U12" s="42"/>
      <c r="V12" s="42"/>
      <c r="W12" s="161"/>
      <c r="X12" s="180">
        <v>25</v>
      </c>
      <c r="Y12" s="177"/>
      <c r="AA12" s="182">
        <v>10</v>
      </c>
    </row>
    <row r="13" spans="1:29" x14ac:dyDescent="0.25">
      <c r="A13" s="45"/>
      <c r="B13" s="267" t="s">
        <v>39</v>
      </c>
      <c r="C13" s="267"/>
      <c r="D13" s="267" t="s">
        <v>40</v>
      </c>
      <c r="E13" s="267"/>
      <c r="F13" s="267" t="s">
        <v>96</v>
      </c>
      <c r="G13" s="267"/>
      <c r="H13" s="267"/>
      <c r="I13" s="267" t="s">
        <v>273</v>
      </c>
      <c r="J13" s="267"/>
      <c r="K13" s="42"/>
      <c r="L13" s="42"/>
      <c r="M13" s="42"/>
      <c r="N13" s="42"/>
      <c r="O13" s="42"/>
      <c r="P13" s="42"/>
      <c r="Q13" s="42"/>
      <c r="R13" s="42"/>
      <c r="S13" s="42"/>
      <c r="T13" s="42"/>
      <c r="U13" s="42"/>
      <c r="V13" s="42"/>
      <c r="W13" s="161"/>
      <c r="X13" s="161"/>
      <c r="AA13" s="182">
        <v>11</v>
      </c>
    </row>
    <row r="14" spans="1:29" ht="15.75" customHeight="1" x14ac:dyDescent="0.25">
      <c r="A14" s="45"/>
      <c r="B14" s="291" t="s">
        <v>362</v>
      </c>
      <c r="C14" s="292"/>
      <c r="D14" s="291" t="s">
        <v>363</v>
      </c>
      <c r="E14" s="292"/>
      <c r="F14" s="269"/>
      <c r="G14" s="269"/>
      <c r="H14" s="269"/>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3"/>
      <c r="C15" s="294"/>
      <c r="D15" s="293"/>
      <c r="E15" s="294"/>
      <c r="F15" s="269"/>
      <c r="G15" s="269"/>
      <c r="H15" s="269"/>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6" t="s">
        <v>90</v>
      </c>
      <c r="C16" s="286"/>
      <c r="D16" s="295" t="s">
        <v>118</v>
      </c>
      <c r="E16" s="295"/>
      <c r="F16" s="295"/>
      <c r="G16" s="295"/>
      <c r="H16" s="295"/>
      <c r="I16" s="295"/>
      <c r="J16" s="295"/>
      <c r="K16" s="42"/>
      <c r="L16" s="42"/>
      <c r="M16" s="42"/>
      <c r="N16" s="42"/>
      <c r="O16" s="42"/>
      <c r="P16" s="42"/>
      <c r="Q16" s="42"/>
      <c r="R16" s="42"/>
      <c r="S16" s="42"/>
      <c r="T16" s="42"/>
      <c r="U16" s="42"/>
      <c r="V16" s="42"/>
      <c r="W16" s="161"/>
      <c r="X16" s="161"/>
      <c r="AA16" s="182">
        <v>14</v>
      </c>
    </row>
    <row r="17" spans="1:27" ht="102.75" customHeight="1" x14ac:dyDescent="0.25">
      <c r="A17" s="45"/>
      <c r="B17" s="285" t="s">
        <v>372</v>
      </c>
      <c r="C17" s="285"/>
      <c r="D17" s="285"/>
      <c r="E17" s="285"/>
      <c r="F17" s="285"/>
      <c r="G17" s="285"/>
      <c r="H17" s="285"/>
      <c r="I17" s="285"/>
      <c r="J17" s="285"/>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5" t="s">
        <v>369</v>
      </c>
      <c r="C22" s="285"/>
      <c r="D22" s="285" t="s">
        <v>370</v>
      </c>
      <c r="E22" s="285"/>
      <c r="F22" s="285"/>
      <c r="G22" s="285" t="s">
        <v>371</v>
      </c>
      <c r="H22" s="285"/>
      <c r="I22" s="285"/>
      <c r="J22" s="285"/>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9" t="s">
        <v>235</v>
      </c>
      <c r="C29" s="279"/>
      <c r="D29" s="27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2" t="s">
        <v>223</v>
      </c>
      <c r="C36" s="252"/>
      <c r="D36" s="252"/>
      <c r="E36" s="252"/>
      <c r="F36" s="252"/>
      <c r="G36" s="25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4" t="s">
        <v>119</v>
      </c>
      <c r="C37" s="284"/>
      <c r="D37" s="284"/>
      <c r="E37" s="284"/>
      <c r="F37" s="284"/>
      <c r="G37" s="284"/>
      <c r="H37" s="284"/>
      <c r="I37" s="284"/>
      <c r="J37" s="284"/>
      <c r="K37" s="42"/>
      <c r="L37" s="42"/>
      <c r="M37" s="42"/>
      <c r="N37" s="42"/>
      <c r="O37" s="42"/>
      <c r="P37" s="42"/>
      <c r="Q37" s="42"/>
      <c r="R37" s="42"/>
      <c r="S37" s="42"/>
      <c r="T37" s="42"/>
      <c r="U37" s="42"/>
      <c r="V37" s="42"/>
      <c r="X37" s="161"/>
    </row>
    <row r="38" spans="1:34" ht="33" customHeight="1" x14ac:dyDescent="0.25">
      <c r="A38" s="76"/>
      <c r="B38" s="247"/>
      <c r="C38" s="248"/>
      <c r="D38" s="248"/>
      <c r="E38" s="248"/>
      <c r="F38" s="248"/>
      <c r="G38" s="248"/>
      <c r="H38" s="248"/>
      <c r="I38" s="248"/>
      <c r="J38" s="249"/>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2" t="s">
        <v>358</v>
      </c>
      <c r="C40" s="252"/>
      <c r="D40" s="252"/>
      <c r="E40" s="252"/>
      <c r="F40" s="252"/>
      <c r="G40" s="252"/>
      <c r="H40" s="252"/>
      <c r="I40" s="252"/>
      <c r="J40" s="25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2" t="s">
        <v>123</v>
      </c>
      <c r="C42" s="252"/>
      <c r="D42" s="252"/>
      <c r="E42" s="252"/>
      <c r="F42" s="252"/>
      <c r="G42" s="252"/>
      <c r="H42" s="252"/>
      <c r="I42" s="252"/>
      <c r="J42" s="252"/>
      <c r="K42" s="44"/>
      <c r="L42" s="44"/>
      <c r="M42" s="44"/>
      <c r="N42" s="44"/>
      <c r="O42" s="44"/>
      <c r="P42" s="44"/>
      <c r="Q42" s="44"/>
      <c r="R42" s="44"/>
      <c r="S42" s="44"/>
      <c r="T42" s="44"/>
      <c r="U42" s="44"/>
      <c r="V42" s="44"/>
      <c r="W42" s="223" t="s">
        <v>349</v>
      </c>
      <c r="X42" s="162" t="b">
        <v>1</v>
      </c>
    </row>
    <row r="43" spans="1:34" ht="53.25" customHeight="1" x14ac:dyDescent="0.25">
      <c r="A43" s="76"/>
      <c r="B43" s="247"/>
      <c r="C43" s="248"/>
      <c r="D43" s="248"/>
      <c r="E43" s="248"/>
      <c r="F43" s="248"/>
      <c r="G43" s="248"/>
      <c r="H43" s="248"/>
      <c r="I43" s="248"/>
      <c r="J43" s="249"/>
      <c r="K43" s="42"/>
      <c r="L43" s="42"/>
      <c r="M43" s="42"/>
      <c r="N43" s="42"/>
      <c r="O43" s="42"/>
      <c r="P43" s="42"/>
      <c r="Q43" s="42"/>
      <c r="R43" s="42"/>
      <c r="S43" s="42"/>
      <c r="T43" s="42"/>
      <c r="U43" s="42"/>
      <c r="V43" s="42"/>
      <c r="W43" s="161"/>
      <c r="X43" s="161"/>
    </row>
    <row r="44" spans="1:34" s="40" customFormat="1" x14ac:dyDescent="0.25">
      <c r="A44" s="76" t="s">
        <v>144</v>
      </c>
      <c r="B44" s="252" t="s">
        <v>209</v>
      </c>
      <c r="C44" s="252"/>
      <c r="D44" s="252"/>
      <c r="E44" s="252"/>
      <c r="F44" s="252"/>
      <c r="G44" s="252"/>
      <c r="H44" s="252"/>
      <c r="I44" s="252"/>
      <c r="J44" s="252"/>
      <c r="K44" s="44"/>
      <c r="L44" s="44"/>
      <c r="M44" s="44"/>
      <c r="N44" s="44"/>
      <c r="O44" s="44"/>
      <c r="P44" s="44"/>
      <c r="Q44" s="44"/>
      <c r="R44" s="44"/>
      <c r="S44" s="44"/>
      <c r="T44" s="44"/>
      <c r="U44" s="44"/>
      <c r="V44" s="44"/>
      <c r="W44" s="162"/>
      <c r="X44" s="162"/>
    </row>
    <row r="45" spans="1:34" ht="46.5" customHeight="1" x14ac:dyDescent="0.25">
      <c r="A45" s="76"/>
      <c r="B45" s="247"/>
      <c r="C45" s="248"/>
      <c r="D45" s="248"/>
      <c r="E45" s="248"/>
      <c r="F45" s="248"/>
      <c r="G45" s="248"/>
      <c r="H45" s="248"/>
      <c r="I45" s="248"/>
      <c r="J45" s="249"/>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2" t="s">
        <v>124</v>
      </c>
      <c r="C47" s="252"/>
      <c r="D47" s="252"/>
      <c r="E47" s="252"/>
      <c r="F47" s="252"/>
      <c r="G47" s="252"/>
      <c r="H47" s="252"/>
      <c r="I47" s="252"/>
      <c r="J47" s="25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7" t="s">
        <v>285</v>
      </c>
      <c r="C48" s="288"/>
      <c r="D48" s="289" t="s">
        <v>373</v>
      </c>
      <c r="E48" s="289"/>
      <c r="F48" s="289"/>
      <c r="G48" s="289"/>
      <c r="H48" s="289"/>
      <c r="I48" s="289"/>
      <c r="J48" s="290"/>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7" t="s">
        <v>283</v>
      </c>
      <c r="C49" s="288"/>
      <c r="D49" s="289" t="s">
        <v>374</v>
      </c>
      <c r="E49" s="289"/>
      <c r="F49" s="289"/>
      <c r="G49" s="289"/>
      <c r="H49" s="289"/>
      <c r="I49" s="289"/>
      <c r="J49" s="290"/>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7" t="s">
        <v>284</v>
      </c>
      <c r="C50" s="288"/>
      <c r="D50" s="289" t="s">
        <v>364</v>
      </c>
      <c r="E50" s="289"/>
      <c r="F50" s="289"/>
      <c r="G50" s="289"/>
      <c r="H50" s="289"/>
      <c r="I50" s="289"/>
      <c r="J50" s="290"/>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0" t="s">
        <v>152</v>
      </c>
      <c r="C57" s="260"/>
      <c r="D57" s="260"/>
      <c r="E57" s="260"/>
      <c r="F57" s="260"/>
      <c r="G57" s="260"/>
      <c r="H57" s="260"/>
      <c r="I57" s="260"/>
      <c r="J57" s="260"/>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47"/>
      <c r="C58" s="248"/>
      <c r="D58" s="248"/>
      <c r="E58" s="248"/>
      <c r="F58" s="248"/>
      <c r="G58" s="248"/>
      <c r="H58" s="248"/>
      <c r="I58" s="248"/>
      <c r="J58" s="249"/>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0" t="s">
        <v>153</v>
      </c>
      <c r="C62" s="260"/>
      <c r="D62" s="260"/>
      <c r="E62" s="260"/>
      <c r="F62" s="260"/>
      <c r="G62" s="260"/>
      <c r="H62" s="260"/>
      <c r="I62" s="260"/>
      <c r="J62" s="260"/>
      <c r="K62" s="42"/>
      <c r="L62" s="42"/>
      <c r="M62" s="42"/>
      <c r="N62" s="42"/>
      <c r="O62" s="42"/>
      <c r="P62" s="42"/>
      <c r="Q62" s="42"/>
      <c r="R62" s="42"/>
      <c r="S62" s="42"/>
      <c r="T62" s="42"/>
      <c r="U62" s="42"/>
      <c r="V62" s="42"/>
      <c r="AA62" s="193" t="s">
        <v>289</v>
      </c>
    </row>
    <row r="63" spans="1:34" ht="27" customHeight="1" outlineLevel="1" x14ac:dyDescent="0.25">
      <c r="A63" s="76"/>
      <c r="B63" s="247"/>
      <c r="C63" s="248"/>
      <c r="D63" s="248"/>
      <c r="E63" s="248"/>
      <c r="F63" s="248"/>
      <c r="G63" s="248"/>
      <c r="H63" s="248"/>
      <c r="I63" s="248"/>
      <c r="J63" s="249"/>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0" t="s">
        <v>156</v>
      </c>
      <c r="C65" s="260"/>
      <c r="D65" s="260"/>
      <c r="E65" s="260"/>
      <c r="F65" s="260"/>
      <c r="G65" s="260"/>
      <c r="H65" s="260"/>
      <c r="I65" s="260"/>
      <c r="J65" s="260"/>
      <c r="K65" s="44"/>
      <c r="L65" s="44"/>
      <c r="M65" s="44"/>
      <c r="N65" s="44"/>
      <c r="O65" s="44"/>
      <c r="P65" s="44"/>
      <c r="Q65" s="44"/>
      <c r="R65" s="44"/>
      <c r="S65" s="44"/>
      <c r="T65" s="44"/>
      <c r="U65" s="44"/>
      <c r="V65" s="44"/>
      <c r="AA65" s="193" t="s">
        <v>291</v>
      </c>
    </row>
    <row r="66" spans="1:27" ht="23.45" customHeight="1" outlineLevel="1" x14ac:dyDescent="0.25">
      <c r="A66" s="76"/>
      <c r="B66" s="57"/>
      <c r="C66" s="251" t="s">
        <v>74</v>
      </c>
      <c r="D66" s="251"/>
      <c r="E66" s="251"/>
      <c r="F66" s="250" t="s">
        <v>362</v>
      </c>
      <c r="G66" s="250"/>
      <c r="H66" s="250"/>
      <c r="I66" s="250"/>
      <c r="J66" s="250"/>
      <c r="K66" s="42"/>
      <c r="L66" s="42"/>
      <c r="M66" s="42"/>
      <c r="N66" s="42"/>
      <c r="O66" s="42"/>
      <c r="P66" s="42"/>
      <c r="Q66" s="42"/>
      <c r="R66" s="42"/>
      <c r="S66" s="42"/>
      <c r="T66" s="42"/>
      <c r="U66" s="42"/>
      <c r="V66" s="42"/>
    </row>
    <row r="67" spans="1:27" ht="23.45" customHeight="1" outlineLevel="1" x14ac:dyDescent="0.25">
      <c r="A67" s="76"/>
      <c r="B67" s="57"/>
      <c r="C67" s="251" t="s">
        <v>75</v>
      </c>
      <c r="D67" s="251"/>
      <c r="E67" s="251"/>
      <c r="F67" s="250" t="s">
        <v>375</v>
      </c>
      <c r="G67" s="250"/>
      <c r="H67" s="250"/>
      <c r="I67" s="250"/>
      <c r="J67" s="250"/>
      <c r="K67" s="42"/>
      <c r="L67" s="42"/>
      <c r="M67" s="42"/>
      <c r="N67" s="42"/>
      <c r="O67" s="42"/>
      <c r="P67" s="42"/>
      <c r="Q67" s="42"/>
      <c r="R67" s="42"/>
      <c r="S67" s="42"/>
      <c r="T67" s="42"/>
      <c r="U67" s="42"/>
      <c r="V67" s="42"/>
    </row>
    <row r="68" spans="1:27" ht="23.45" customHeight="1" outlineLevel="1" x14ac:dyDescent="0.25">
      <c r="A68" s="76"/>
      <c r="B68" s="57"/>
      <c r="C68" s="251" t="s">
        <v>76</v>
      </c>
      <c r="D68" s="251"/>
      <c r="E68" s="251"/>
      <c r="F68" s="250" t="s">
        <v>366</v>
      </c>
      <c r="G68" s="250"/>
      <c r="H68" s="250"/>
      <c r="I68" s="250"/>
      <c r="J68" s="250"/>
      <c r="K68" s="42"/>
      <c r="L68" s="42"/>
      <c r="M68" s="42"/>
      <c r="N68" s="42"/>
      <c r="O68" s="42"/>
      <c r="P68" s="42"/>
      <c r="Q68" s="42"/>
      <c r="R68" s="42"/>
      <c r="S68" s="42"/>
      <c r="T68" s="42"/>
      <c r="U68" s="42"/>
      <c r="V68" s="42"/>
    </row>
    <row r="69" spans="1:27" ht="23.45" customHeight="1" outlineLevel="1" x14ac:dyDescent="0.25">
      <c r="A69" s="76"/>
      <c r="B69" s="57"/>
      <c r="C69" s="251" t="s">
        <v>77</v>
      </c>
      <c r="D69" s="251"/>
      <c r="E69" s="251"/>
      <c r="F69" s="250" t="s">
        <v>365</v>
      </c>
      <c r="G69" s="250"/>
      <c r="H69" s="250"/>
      <c r="I69" s="250"/>
      <c r="J69" s="250"/>
      <c r="K69" s="42"/>
      <c r="L69" s="42"/>
      <c r="M69" s="42"/>
      <c r="N69" s="42"/>
      <c r="O69" s="42"/>
      <c r="P69" s="42"/>
      <c r="Q69" s="42"/>
      <c r="R69" s="42"/>
      <c r="S69" s="42"/>
      <c r="T69" s="42"/>
      <c r="U69" s="42"/>
      <c r="V69" s="42"/>
    </row>
    <row r="70" spans="1:27" ht="23.45" customHeight="1" outlineLevel="1" x14ac:dyDescent="0.25">
      <c r="A70" s="76"/>
      <c r="B70" s="57"/>
      <c r="C70" s="251" t="s">
        <v>78</v>
      </c>
      <c r="D70" s="251"/>
      <c r="E70" s="251"/>
      <c r="F70" s="250" t="s">
        <v>376</v>
      </c>
      <c r="G70" s="250"/>
      <c r="H70" s="250"/>
      <c r="I70" s="250"/>
      <c r="J70" s="250"/>
      <c r="K70" s="42"/>
      <c r="L70" s="42"/>
      <c r="M70" s="42"/>
      <c r="N70" s="42"/>
      <c r="O70" s="42"/>
      <c r="P70" s="42"/>
      <c r="Q70" s="42"/>
      <c r="R70" s="42"/>
      <c r="S70" s="42"/>
      <c r="T70" s="42"/>
      <c r="U70" s="42"/>
      <c r="V70" s="42"/>
    </row>
    <row r="71" spans="1:27" ht="33.75" customHeight="1" outlineLevel="1" x14ac:dyDescent="0.25">
      <c r="A71" s="76"/>
      <c r="B71" s="57"/>
      <c r="C71" s="251" t="s">
        <v>120</v>
      </c>
      <c r="D71" s="251"/>
      <c r="E71" s="251"/>
      <c r="F71" s="250" t="s">
        <v>377</v>
      </c>
      <c r="G71" s="250"/>
      <c r="H71" s="250"/>
      <c r="I71" s="250"/>
      <c r="J71" s="250"/>
      <c r="K71" s="42"/>
      <c r="L71" s="42"/>
      <c r="M71" s="42"/>
      <c r="N71" s="42"/>
      <c r="O71" s="42"/>
      <c r="P71" s="42"/>
      <c r="Q71" s="42"/>
      <c r="R71" s="42"/>
      <c r="S71" s="42"/>
      <c r="T71" s="42"/>
      <c r="U71" s="42"/>
      <c r="V71" s="42"/>
    </row>
    <row r="72" spans="1:27" ht="23.45" customHeight="1" outlineLevel="1" x14ac:dyDescent="0.25">
      <c r="A72" s="76"/>
      <c r="B72" s="57"/>
      <c r="C72" s="251" t="s">
        <v>91</v>
      </c>
      <c r="D72" s="251"/>
      <c r="E72" s="251"/>
      <c r="F72" s="250" t="s">
        <v>379</v>
      </c>
      <c r="G72" s="250"/>
      <c r="H72" s="250"/>
      <c r="I72" s="250"/>
      <c r="J72" s="250"/>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9" t="s">
        <v>157</v>
      </c>
      <c r="C74" s="279"/>
      <c r="D74" s="279"/>
      <c r="E74" s="279"/>
      <c r="F74" s="279"/>
      <c r="G74" s="279"/>
      <c r="H74" s="279"/>
      <c r="I74" s="279"/>
      <c r="J74" s="279"/>
      <c r="K74" s="44"/>
      <c r="L74" s="44"/>
      <c r="M74" s="44"/>
      <c r="N74" s="44"/>
      <c r="O74" s="44"/>
      <c r="P74" s="44"/>
      <c r="Q74" s="44"/>
      <c r="R74" s="44"/>
      <c r="S74" s="44"/>
      <c r="T74" s="44"/>
      <c r="U74" s="44"/>
      <c r="V74" s="44"/>
    </row>
    <row r="75" spans="1:27" ht="26.25" customHeight="1" outlineLevel="1" x14ac:dyDescent="0.25">
      <c r="A75" s="76"/>
      <c r="B75" s="247" t="s">
        <v>192</v>
      </c>
      <c r="C75" s="248"/>
      <c r="D75" s="248"/>
      <c r="E75" s="248"/>
      <c r="F75" s="248"/>
      <c r="G75" s="248"/>
      <c r="H75" s="248"/>
      <c r="I75" s="248"/>
      <c r="J75" s="249"/>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0" t="s">
        <v>159</v>
      </c>
      <c r="C78" s="260"/>
      <c r="D78" s="260"/>
      <c r="E78" s="260"/>
      <c r="F78" s="260"/>
      <c r="G78" s="260"/>
      <c r="H78" s="260"/>
      <c r="I78" s="260"/>
      <c r="J78" s="260"/>
      <c r="K78" s="44"/>
      <c r="L78" s="44"/>
      <c r="M78" s="44"/>
      <c r="N78" s="44"/>
      <c r="O78" s="44"/>
      <c r="P78" s="44"/>
      <c r="Q78" s="44"/>
      <c r="R78" s="44"/>
      <c r="S78" s="44"/>
      <c r="T78" s="44"/>
      <c r="U78" s="44"/>
      <c r="V78" s="44"/>
    </row>
    <row r="79" spans="1:27" ht="27.75" hidden="1" customHeight="1" outlineLevel="1" x14ac:dyDescent="0.25">
      <c r="A79" s="46"/>
      <c r="B79" s="247"/>
      <c r="C79" s="248"/>
      <c r="D79" s="248"/>
      <c r="E79" s="248"/>
      <c r="F79" s="248"/>
      <c r="G79" s="248"/>
      <c r="H79" s="248"/>
      <c r="I79" s="248"/>
      <c r="J79" s="249"/>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2" t="s">
        <v>160</v>
      </c>
      <c r="C83" s="252"/>
      <c r="D83" s="252"/>
      <c r="E83" s="252"/>
      <c r="F83" s="252"/>
      <c r="G83" s="252"/>
      <c r="H83" s="252"/>
      <c r="I83" s="252"/>
      <c r="J83" s="252"/>
      <c r="K83" s="44"/>
      <c r="L83" s="44"/>
      <c r="M83" s="44"/>
      <c r="N83" s="44"/>
      <c r="O83" s="44"/>
      <c r="P83" s="44"/>
      <c r="Q83" s="44"/>
      <c r="R83" s="44"/>
      <c r="S83" s="44"/>
      <c r="T83" s="44"/>
      <c r="U83" s="44"/>
      <c r="V83" s="44"/>
    </row>
    <row r="84" spans="1:22" ht="30" customHeight="1" x14ac:dyDescent="0.25">
      <c r="A84" s="45"/>
      <c r="B84" s="247"/>
      <c r="C84" s="248"/>
      <c r="D84" s="248"/>
      <c r="E84" s="248"/>
      <c r="F84" s="248"/>
      <c r="G84" s="248"/>
      <c r="H84" s="248"/>
      <c r="I84" s="248"/>
      <c r="J84" s="249"/>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2" t="s">
        <v>125</v>
      </c>
      <c r="C88" s="252"/>
      <c r="D88" s="252"/>
      <c r="E88" s="252"/>
      <c r="F88" s="252"/>
      <c r="G88" s="252"/>
      <c r="H88" s="252"/>
      <c r="I88" s="252"/>
      <c r="J88" s="252"/>
      <c r="K88" s="44"/>
      <c r="L88" s="44"/>
      <c r="M88" s="44"/>
      <c r="N88" s="44"/>
      <c r="O88" s="44"/>
      <c r="P88" s="44"/>
      <c r="Q88" s="44"/>
      <c r="R88" s="44"/>
      <c r="S88" s="44"/>
      <c r="T88" s="44"/>
      <c r="U88" s="44"/>
      <c r="V88" s="44"/>
    </row>
    <row r="89" spans="1:22" ht="27.75" customHeight="1" x14ac:dyDescent="0.25">
      <c r="A89" s="53"/>
      <c r="B89" s="283" t="s">
        <v>122</v>
      </c>
      <c r="C89" s="283"/>
      <c r="D89" s="283"/>
      <c r="E89" s="283"/>
      <c r="F89" s="283"/>
      <c r="G89" s="283"/>
      <c r="H89" s="283"/>
      <c r="I89" s="283"/>
      <c r="J89" s="283"/>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9" t="s">
        <v>101</v>
      </c>
      <c r="C91" s="259"/>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8" t="s">
        <v>116</v>
      </c>
      <c r="C92" s="258"/>
      <c r="D92" s="66">
        <f t="shared" ref="D92:I92" si="1">(D127+D139)-SUM(D101)</f>
        <v>247782</v>
      </c>
      <c r="E92" s="66">
        <f t="shared" si="1"/>
        <v>255843.75</v>
      </c>
      <c r="F92" s="66">
        <f t="shared" si="1"/>
        <v>261984</v>
      </c>
      <c r="G92" s="66">
        <f t="shared" si="1"/>
        <v>268124.25</v>
      </c>
      <c r="H92" s="66">
        <f t="shared" si="1"/>
        <v>274264.5</v>
      </c>
      <c r="I92" s="66">
        <f t="shared" si="1"/>
        <v>280404.75</v>
      </c>
      <c r="J92" s="62">
        <f>SUM(D92:I92)</f>
        <v>1588403.25</v>
      </c>
      <c r="K92" s="42"/>
      <c r="L92" s="42"/>
      <c r="M92" s="42"/>
      <c r="N92" s="42"/>
      <c r="O92" s="42"/>
      <c r="P92" s="42"/>
      <c r="Q92" s="42"/>
      <c r="R92" s="42"/>
      <c r="S92" s="42"/>
      <c r="T92" s="42"/>
      <c r="U92" s="42"/>
      <c r="V92" s="42"/>
    </row>
    <row r="93" spans="1:22" ht="15" hidden="1" customHeight="1" outlineLevel="1" x14ac:dyDescent="0.25">
      <c r="A93" s="53"/>
      <c r="B93" s="277" t="s">
        <v>237</v>
      </c>
      <c r="C93" s="278"/>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7" t="s">
        <v>238</v>
      </c>
      <c r="C94" s="278"/>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7" t="s">
        <v>239</v>
      </c>
      <c r="C95" s="278"/>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7" t="s">
        <v>240</v>
      </c>
      <c r="C96" s="278"/>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9" t="s">
        <v>0</v>
      </c>
      <c r="C97" s="259"/>
      <c r="D97" s="92"/>
      <c r="E97" s="92"/>
      <c r="F97" s="93"/>
      <c r="G97" s="93"/>
      <c r="H97" s="93"/>
      <c r="I97" s="93"/>
      <c r="J97" s="94"/>
      <c r="K97" s="42"/>
      <c r="L97" s="42"/>
      <c r="M97" s="42"/>
      <c r="N97" s="42"/>
      <c r="O97" s="42"/>
      <c r="P97" s="42"/>
      <c r="Q97" s="42"/>
      <c r="R97" s="42"/>
      <c r="S97" s="42"/>
      <c r="T97" s="42"/>
      <c r="U97" s="42"/>
      <c r="V97" s="42"/>
    </row>
    <row r="98" spans="1:24" x14ac:dyDescent="0.25">
      <c r="A98" s="53"/>
      <c r="B98" s="258" t="s">
        <v>1</v>
      </c>
      <c r="C98" s="258"/>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8" t="s">
        <v>23</v>
      </c>
      <c r="C99" s="258"/>
      <c r="D99" s="246">
        <f>D118*0.1</f>
        <v>33037.599999999999</v>
      </c>
      <c r="E99" s="246">
        <f t="shared" ref="E99:I99" si="4">E118*0.1</f>
        <v>34112.5</v>
      </c>
      <c r="F99" s="246">
        <f t="shared" si="4"/>
        <v>34931.200000000004</v>
      </c>
      <c r="G99" s="246">
        <f t="shared" si="4"/>
        <v>35749.9</v>
      </c>
      <c r="H99" s="246">
        <f t="shared" si="4"/>
        <v>36568.6</v>
      </c>
      <c r="I99" s="246">
        <f t="shared" si="4"/>
        <v>37387.300000000003</v>
      </c>
      <c r="J99" s="62">
        <f t="shared" si="3"/>
        <v>211787.10000000003</v>
      </c>
      <c r="K99" s="42"/>
      <c r="L99" s="42"/>
      <c r="M99" s="42"/>
      <c r="N99" s="42"/>
      <c r="O99" s="42"/>
      <c r="P99" s="42"/>
      <c r="Q99" s="42"/>
      <c r="R99" s="42"/>
      <c r="S99" s="42"/>
      <c r="T99" s="42"/>
      <c r="U99" s="42"/>
      <c r="V99" s="42"/>
    </row>
    <row r="100" spans="1:24" x14ac:dyDescent="0.25">
      <c r="A100" s="53"/>
      <c r="B100" s="256" t="s">
        <v>378</v>
      </c>
      <c r="C100" s="257"/>
      <c r="D100" s="246">
        <f>D118*0.15</f>
        <v>49556.4</v>
      </c>
      <c r="E100" s="246">
        <f t="shared" ref="E100:I100" si="5">E118*0.15</f>
        <v>51168.75</v>
      </c>
      <c r="F100" s="246">
        <f t="shared" si="5"/>
        <v>52396.799999999996</v>
      </c>
      <c r="G100" s="246">
        <f t="shared" si="5"/>
        <v>53624.85</v>
      </c>
      <c r="H100" s="246">
        <f t="shared" si="5"/>
        <v>54852.9</v>
      </c>
      <c r="I100" s="246">
        <f t="shared" si="5"/>
        <v>56080.95</v>
      </c>
      <c r="J100" s="62">
        <f t="shared" si="3"/>
        <v>317680.64999999997</v>
      </c>
      <c r="K100" s="42"/>
      <c r="L100" s="42"/>
      <c r="M100" s="42"/>
      <c r="N100" s="42"/>
      <c r="O100" s="42"/>
      <c r="P100" s="42"/>
      <c r="Q100" s="42"/>
      <c r="R100" s="42"/>
      <c r="S100" s="42"/>
      <c r="T100" s="42"/>
      <c r="U100" s="42"/>
      <c r="V100" s="42"/>
    </row>
    <row r="101" spans="1:24" x14ac:dyDescent="0.25">
      <c r="A101" s="53"/>
      <c r="B101" s="255" t="s">
        <v>100</v>
      </c>
      <c r="C101" s="255"/>
      <c r="D101" s="66">
        <f>SUM(D98:D100)</f>
        <v>82594</v>
      </c>
      <c r="E101" s="66">
        <f>SUM(E98:E100)</f>
        <v>85281.25</v>
      </c>
      <c r="F101" s="66">
        <f t="shared" ref="F101:I101" si="6">SUM(F98:F100)</f>
        <v>87328</v>
      </c>
      <c r="G101" s="66">
        <f t="shared" si="6"/>
        <v>89374.75</v>
      </c>
      <c r="H101" s="66">
        <f t="shared" si="6"/>
        <v>91421.5</v>
      </c>
      <c r="I101" s="66">
        <f t="shared" si="6"/>
        <v>93468.25</v>
      </c>
      <c r="J101" s="62">
        <f t="shared" si="3"/>
        <v>529467.75</v>
      </c>
      <c r="K101" s="42"/>
      <c r="L101" s="42"/>
      <c r="M101" s="42"/>
      <c r="N101" s="42"/>
      <c r="O101" s="42"/>
      <c r="P101" s="42"/>
      <c r="Q101" s="42"/>
      <c r="R101" s="42"/>
      <c r="S101" s="42"/>
      <c r="T101" s="42"/>
      <c r="U101" s="42"/>
      <c r="V101" s="42"/>
    </row>
    <row r="102" spans="1:24" s="40" customFormat="1" ht="15.75" thickBot="1" x14ac:dyDescent="0.3">
      <c r="A102" s="72"/>
      <c r="B102" s="254" t="s">
        <v>2</v>
      </c>
      <c r="C102" s="254"/>
      <c r="D102" s="67">
        <f t="shared" ref="D102:I102" si="7">SUM(D92:D96)+D101</f>
        <v>330376</v>
      </c>
      <c r="E102" s="67">
        <f t="shared" si="7"/>
        <v>341125</v>
      </c>
      <c r="F102" s="67">
        <f t="shared" si="7"/>
        <v>349312</v>
      </c>
      <c r="G102" s="67">
        <f t="shared" si="7"/>
        <v>357499</v>
      </c>
      <c r="H102" s="67">
        <f t="shared" si="7"/>
        <v>365686</v>
      </c>
      <c r="I102" s="67">
        <f t="shared" si="7"/>
        <v>373873</v>
      </c>
      <c r="J102" s="67">
        <f>SUM(J92:J96)+J101</f>
        <v>2117871</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3" t="s">
        <v>352</v>
      </c>
      <c r="C104" s="253"/>
      <c r="D104" s="253"/>
      <c r="E104" s="253"/>
      <c r="F104" s="253"/>
      <c r="G104" s="253"/>
      <c r="H104" s="253"/>
      <c r="I104" s="253"/>
      <c r="J104" s="253"/>
      <c r="K104" s="42"/>
      <c r="L104" s="42"/>
      <c r="M104" s="42"/>
      <c r="N104" s="42"/>
      <c r="O104" s="42"/>
      <c r="P104" s="42"/>
      <c r="Q104" s="42"/>
      <c r="R104" s="42"/>
      <c r="S104" s="42"/>
      <c r="T104" s="42"/>
      <c r="U104" s="42"/>
      <c r="V104" s="42"/>
      <c r="W104" s="163" t="s">
        <v>215</v>
      </c>
      <c r="X104" s="163" t="b">
        <v>1</v>
      </c>
    </row>
    <row r="105" spans="1:24" ht="15" customHeight="1" x14ac:dyDescent="0.25">
      <c r="A105" s="53"/>
      <c r="B105" s="283" t="s">
        <v>351</v>
      </c>
      <c r="C105" s="283"/>
      <c r="D105" s="283"/>
      <c r="E105" s="283"/>
      <c r="F105" s="283"/>
      <c r="G105" s="283"/>
      <c r="H105" s="299">
        <v>242611</v>
      </c>
      <c r="I105" s="300"/>
      <c r="K105" s="42"/>
      <c r="L105" s="42"/>
      <c r="M105" s="42"/>
      <c r="N105" s="42"/>
      <c r="O105" s="42"/>
      <c r="P105" s="42"/>
      <c r="Q105" s="42"/>
      <c r="R105" s="42"/>
      <c r="S105" s="42"/>
      <c r="T105" s="42"/>
      <c r="U105" s="42"/>
      <c r="V105" s="42"/>
      <c r="W105" s="163" t="s">
        <v>216</v>
      </c>
      <c r="X105" s="163" t="b">
        <v>0</v>
      </c>
    </row>
    <row r="106" spans="1:24" ht="15" customHeight="1" x14ac:dyDescent="0.25">
      <c r="A106" s="53"/>
      <c r="B106" s="283" t="s">
        <v>357</v>
      </c>
      <c r="C106" s="283"/>
      <c r="D106" s="283"/>
      <c r="E106" s="283"/>
      <c r="F106" s="283"/>
      <c r="G106" s="283"/>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3" t="s">
        <v>129</v>
      </c>
      <c r="C108" s="253"/>
      <c r="D108" s="253"/>
      <c r="E108" s="253"/>
      <c r="F108" s="253"/>
      <c r="G108" s="253"/>
      <c r="H108" s="253"/>
      <c r="I108" s="253"/>
      <c r="J108" s="253"/>
      <c r="K108" s="44"/>
      <c r="L108" s="44"/>
      <c r="M108" s="44"/>
      <c r="N108" s="44"/>
      <c r="O108" s="44"/>
      <c r="P108" s="44"/>
      <c r="Q108" s="44"/>
      <c r="R108" s="44"/>
      <c r="S108" s="44"/>
      <c r="T108" s="44"/>
      <c r="U108" s="44"/>
      <c r="V108" s="44"/>
    </row>
    <row r="109" spans="1:24" ht="30.75" customHeight="1" outlineLevel="1" x14ac:dyDescent="0.25">
      <c r="A109" s="53"/>
      <c r="B109" s="283" t="s">
        <v>121</v>
      </c>
      <c r="C109" s="283"/>
      <c r="D109" s="283"/>
      <c r="E109" s="283"/>
      <c r="F109" s="283"/>
      <c r="G109" s="283"/>
      <c r="H109" s="283"/>
      <c r="I109" s="283"/>
      <c r="J109" s="283"/>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6" t="s">
        <v>109</v>
      </c>
      <c r="C111" s="276"/>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1" t="s">
        <v>27</v>
      </c>
      <c r="C113" s="281"/>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0" t="s">
        <v>28</v>
      </c>
      <c r="C114" s="280"/>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81" t="s">
        <v>103</v>
      </c>
      <c r="C115" s="281"/>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1" t="s">
        <v>99</v>
      </c>
      <c r="C116" s="281"/>
      <c r="D116" s="244">
        <v>2708</v>
      </c>
      <c r="E116" s="244">
        <v>2729</v>
      </c>
      <c r="F116" s="245">
        <f>E116</f>
        <v>2729</v>
      </c>
      <c r="G116" s="245">
        <f>F116</f>
        <v>2729</v>
      </c>
      <c r="H116" s="245">
        <f t="shared" ref="H116:I116" si="9">G116</f>
        <v>2729</v>
      </c>
      <c r="I116" s="245">
        <f t="shared" si="9"/>
        <v>2729</v>
      </c>
      <c r="J116" s="234"/>
      <c r="K116" s="42"/>
      <c r="L116" s="42"/>
      <c r="M116" s="42"/>
      <c r="N116" s="42"/>
      <c r="O116" s="42"/>
      <c r="P116" s="42"/>
      <c r="Q116" s="42"/>
      <c r="R116" s="42"/>
      <c r="S116" s="42"/>
      <c r="T116" s="42"/>
      <c r="U116" s="42"/>
      <c r="V116" s="42"/>
    </row>
    <row r="117" spans="1:22" s="39" customFormat="1" outlineLevel="1" x14ac:dyDescent="0.25">
      <c r="A117" s="53"/>
      <c r="B117" s="281" t="s">
        <v>98</v>
      </c>
      <c r="C117" s="281"/>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81" t="s">
        <v>97</v>
      </c>
      <c r="C118" s="281"/>
      <c r="D118" s="235">
        <f>D116*D117</f>
        <v>330376</v>
      </c>
      <c r="E118" s="235">
        <f>E116*E117</f>
        <v>341125</v>
      </c>
      <c r="F118" s="235">
        <f t="shared" ref="F118" si="11">F116*F117</f>
        <v>349312</v>
      </c>
      <c r="G118" s="235">
        <f t="shared" ref="G118:I118" si="12">G116*G117</f>
        <v>357499</v>
      </c>
      <c r="H118" s="235">
        <f t="shared" si="12"/>
        <v>365686</v>
      </c>
      <c r="I118" s="235">
        <f t="shared" si="12"/>
        <v>373873</v>
      </c>
      <c r="J118" s="234">
        <f t="shared" si="8"/>
        <v>2117871</v>
      </c>
      <c r="K118" s="42"/>
      <c r="L118" s="42"/>
      <c r="M118" s="42"/>
      <c r="N118" s="42"/>
      <c r="O118" s="42"/>
      <c r="P118" s="42"/>
      <c r="Q118" s="42"/>
      <c r="R118" s="42"/>
      <c r="S118" s="42"/>
      <c r="T118" s="42"/>
      <c r="U118" s="42"/>
      <c r="V118" s="42"/>
    </row>
    <row r="119" spans="1:22" s="39" customFormat="1" outlineLevel="1" x14ac:dyDescent="0.25">
      <c r="A119" s="53"/>
      <c r="B119" s="281" t="s">
        <v>88</v>
      </c>
      <c r="C119" s="281"/>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81" t="s">
        <v>89</v>
      </c>
      <c r="C120" s="281"/>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56" t="s">
        <v>280</v>
      </c>
      <c r="C121" s="257"/>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56" t="s">
        <v>280</v>
      </c>
      <c r="C122" s="257"/>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81" t="s">
        <v>104</v>
      </c>
      <c r="C123" s="281"/>
      <c r="D123" s="235">
        <f>SUM(D118:D122)</f>
        <v>330376</v>
      </c>
      <c r="E123" s="235">
        <f>SUM(E118:E122)</f>
        <v>341125</v>
      </c>
      <c r="F123" s="235">
        <f t="shared" ref="F123" si="16">SUM(F118:F122)</f>
        <v>349312</v>
      </c>
      <c r="G123" s="235">
        <f t="shared" ref="G123:H123" si="17">SUM(G118:G122)</f>
        <v>357499</v>
      </c>
      <c r="H123" s="235">
        <f t="shared" si="17"/>
        <v>365686</v>
      </c>
      <c r="I123" s="235">
        <f>SUM(I118:I122)</f>
        <v>373873</v>
      </c>
      <c r="J123" s="234">
        <f t="shared" si="8"/>
        <v>2117871</v>
      </c>
      <c r="K123" s="42"/>
      <c r="L123" s="42"/>
      <c r="M123" s="42"/>
      <c r="N123" s="42"/>
      <c r="O123" s="42"/>
      <c r="P123" s="42"/>
      <c r="Q123" s="42"/>
      <c r="R123" s="42"/>
      <c r="S123" s="42"/>
      <c r="T123" s="42"/>
      <c r="U123" s="42"/>
      <c r="V123" s="42"/>
    </row>
    <row r="124" spans="1:22" s="39" customFormat="1" ht="15" customHeight="1" outlineLevel="1" x14ac:dyDescent="0.25">
      <c r="A124" s="53"/>
      <c r="B124" s="256" t="s">
        <v>105</v>
      </c>
      <c r="C124" s="257"/>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56" t="s">
        <v>105</v>
      </c>
      <c r="C125" s="257"/>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56" t="s">
        <v>105</v>
      </c>
      <c r="C126" s="257"/>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54" t="s">
        <v>108</v>
      </c>
      <c r="C127" s="254"/>
      <c r="D127" s="238">
        <f t="shared" ref="D127:J127" si="21">D113+D114+D123+D124+D126+D125</f>
        <v>330376</v>
      </c>
      <c r="E127" s="238">
        <f t="shared" si="21"/>
        <v>341125</v>
      </c>
      <c r="F127" s="238">
        <f t="shared" si="21"/>
        <v>349312</v>
      </c>
      <c r="G127" s="238">
        <f t="shared" si="21"/>
        <v>357499</v>
      </c>
      <c r="H127" s="238">
        <f t="shared" si="21"/>
        <v>365686</v>
      </c>
      <c r="I127" s="238">
        <f t="shared" si="21"/>
        <v>373873</v>
      </c>
      <c r="J127" s="238">
        <f t="shared" si="21"/>
        <v>2117871</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3" t="s">
        <v>145</v>
      </c>
      <c r="C130" s="253"/>
      <c r="D130" s="253"/>
      <c r="E130" s="253"/>
      <c r="F130" s="253"/>
      <c r="G130" s="253"/>
      <c r="H130" s="253"/>
      <c r="I130" s="253"/>
      <c r="J130" s="253"/>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6" t="s">
        <v>110</v>
      </c>
      <c r="C132" s="276"/>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8" t="s">
        <v>211</v>
      </c>
      <c r="C133" s="298"/>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98" t="s">
        <v>212</v>
      </c>
      <c r="C134" s="298"/>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98" t="s">
        <v>210</v>
      </c>
      <c r="C135" s="298"/>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98" t="s">
        <v>106</v>
      </c>
      <c r="C136" s="298"/>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98" t="s">
        <v>107</v>
      </c>
      <c r="C137" s="298"/>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56" t="s">
        <v>105</v>
      </c>
      <c r="C138" s="257"/>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96" t="s">
        <v>113</v>
      </c>
      <c r="C139" s="296"/>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7" t="s">
        <v>367</v>
      </c>
      <c r="C145" s="248"/>
      <c r="D145" s="248"/>
      <c r="E145" s="248"/>
      <c r="F145" s="248"/>
      <c r="G145" s="248"/>
      <c r="H145" s="248"/>
      <c r="I145" s="248"/>
      <c r="J145" s="249"/>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c r="B3" s="431"/>
      <c r="C3" s="431"/>
      <c r="D3" s="431"/>
      <c r="E3" s="435"/>
      <c r="F3" s="435"/>
      <c r="G3" s="435"/>
      <c r="H3" s="443">
        <f>I64</f>
        <v>1049869</v>
      </c>
      <c r="I3" s="444"/>
    </row>
    <row r="4" spans="1:9" x14ac:dyDescent="0.25">
      <c r="A4" s="431"/>
      <c r="B4" s="431"/>
      <c r="C4" s="431"/>
      <c r="D4" s="431"/>
      <c r="E4" s="436"/>
      <c r="F4" s="431"/>
      <c r="G4" s="431"/>
      <c r="H4" s="445"/>
      <c r="I4" s="446"/>
    </row>
    <row r="5" spans="1:9" ht="23.1" customHeight="1" x14ac:dyDescent="0.25">
      <c r="A5" s="415" t="s">
        <v>57</v>
      </c>
      <c r="B5" s="416"/>
      <c r="C5" s="26"/>
      <c r="D5" s="26"/>
      <c r="E5" s="26"/>
      <c r="F5" s="26"/>
      <c r="G5" s="26"/>
      <c r="H5" s="26"/>
      <c r="I5" s="27"/>
    </row>
    <row r="6" spans="1:9" ht="114" customHeight="1" x14ac:dyDescent="0.25">
      <c r="A6" s="425"/>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1"/>
      <c r="B28" s="412"/>
      <c r="C28" s="412"/>
      <c r="D28" s="412"/>
      <c r="E28" s="412"/>
      <c r="F28" s="412"/>
      <c r="G28" s="412"/>
      <c r="H28" s="412"/>
      <c r="I28" s="413"/>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09"/>
      <c r="I87" s="410"/>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t="s">
        <v>54</v>
      </c>
      <c r="B3" s="431"/>
      <c r="C3" s="431" t="s">
        <v>55</v>
      </c>
      <c r="D3" s="431"/>
      <c r="E3" s="435" t="s">
        <v>38</v>
      </c>
      <c r="F3" s="435"/>
      <c r="G3" s="435"/>
      <c r="H3" s="443">
        <f>I64</f>
        <v>1049869</v>
      </c>
      <c r="I3" s="444"/>
    </row>
    <row r="4" spans="1:9" x14ac:dyDescent="0.25">
      <c r="A4" s="431"/>
      <c r="B4" s="431"/>
      <c r="C4" s="431"/>
      <c r="D4" s="431"/>
      <c r="E4" s="436" t="s">
        <v>56</v>
      </c>
      <c r="F4" s="431"/>
      <c r="G4" s="431"/>
      <c r="H4" s="445"/>
      <c r="I4" s="446"/>
    </row>
    <row r="5" spans="1:9" ht="23.1" customHeight="1" x14ac:dyDescent="0.25">
      <c r="A5" s="415" t="s">
        <v>57</v>
      </c>
      <c r="B5" s="416"/>
      <c r="C5" s="26"/>
      <c r="D5" s="26"/>
      <c r="E5" s="26"/>
      <c r="F5" s="26"/>
      <c r="G5" s="26"/>
      <c r="H5" s="26"/>
      <c r="I5" s="27"/>
    </row>
    <row r="6" spans="1:9" ht="114" customHeight="1" x14ac:dyDescent="0.25">
      <c r="A6" s="425" t="s">
        <v>58</v>
      </c>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t="s">
        <v>60</v>
      </c>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t="s">
        <v>62</v>
      </c>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t="s">
        <v>64</v>
      </c>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t="s">
        <v>66</v>
      </c>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4" t="s">
        <v>68</v>
      </c>
      <c r="B28" s="414"/>
      <c r="C28" s="414"/>
      <c r="D28" s="414"/>
      <c r="E28" s="414"/>
      <c r="F28" s="414"/>
      <c r="G28" s="414"/>
      <c r="H28" s="414"/>
      <c r="I28" s="447"/>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t="s">
        <v>70</v>
      </c>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t="s">
        <v>72</v>
      </c>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t="s">
        <v>80</v>
      </c>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t="s">
        <v>82</v>
      </c>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10"/>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18GOT_TS5</v>
      </c>
      <c r="C2" s="317"/>
      <c r="D2" s="261" t="s">
        <v>117</v>
      </c>
      <c r="E2" s="262"/>
      <c r="F2" s="262"/>
      <c r="G2" s="262"/>
      <c r="H2" s="262"/>
      <c r="I2" s="274" t="s">
        <v>102</v>
      </c>
      <c r="J2" s="275"/>
      <c r="K2" s="42"/>
      <c r="L2" s="42"/>
      <c r="M2" s="42"/>
      <c r="N2" s="42"/>
      <c r="O2" s="42"/>
      <c r="P2" s="42"/>
      <c r="Q2" s="42"/>
      <c r="R2" s="42"/>
      <c r="S2" s="42"/>
      <c r="T2" s="42"/>
      <c r="U2" s="42"/>
      <c r="V2" s="42"/>
      <c r="AB2" s="209" t="s">
        <v>201</v>
      </c>
      <c r="AC2" s="191" t="s">
        <v>102</v>
      </c>
    </row>
    <row r="3" spans="1:29" ht="17.25" customHeight="1" thickTop="1" x14ac:dyDescent="0.3">
      <c r="A3" s="45"/>
      <c r="B3" s="318" t="s">
        <v>301</v>
      </c>
      <c r="C3" s="319"/>
      <c r="D3" s="261" t="s">
        <v>194</v>
      </c>
      <c r="E3" s="261"/>
      <c r="F3" s="261"/>
      <c r="G3" s="261"/>
      <c r="H3" s="261"/>
      <c r="I3" s="303" t="s">
        <v>201</v>
      </c>
      <c r="J3" s="304"/>
      <c r="K3" s="42"/>
      <c r="L3" s="42"/>
      <c r="M3" s="42"/>
      <c r="N3" s="42"/>
      <c r="O3" s="42"/>
      <c r="P3" s="42"/>
      <c r="Q3" s="42"/>
      <c r="R3" s="42"/>
      <c r="S3" s="42"/>
      <c r="T3" s="42"/>
      <c r="U3" s="42"/>
      <c r="V3" s="42"/>
      <c r="AB3" s="209" t="s">
        <v>202</v>
      </c>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311" t="s">
        <v>35</v>
      </c>
      <c r="E9" s="312"/>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ODX - New Express Service</v>
      </c>
      <c r="C10" s="338"/>
      <c r="D10" s="337" t="str">
        <f>Requesting_Agency</f>
        <v>GoTriangle</v>
      </c>
      <c r="E10" s="338"/>
      <c r="F10" s="341" t="str">
        <f>'FY19 Project Request '!F11:H11</f>
        <v>Erik Landfried</v>
      </c>
      <c r="G10" s="341"/>
      <c r="H10" s="341"/>
      <c r="I10" s="139" t="s">
        <v>281</v>
      </c>
      <c r="J10" s="140">
        <f>'FY19 Project Request '!J11</f>
        <v>247782</v>
      </c>
      <c r="K10" s="42"/>
      <c r="L10" s="42"/>
      <c r="M10" s="42"/>
      <c r="N10" s="42"/>
      <c r="O10" s="42"/>
      <c r="P10" s="42"/>
      <c r="Q10" s="42"/>
      <c r="R10" s="42"/>
      <c r="S10" s="42"/>
      <c r="T10" s="42"/>
      <c r="U10" s="42"/>
      <c r="V10" s="42"/>
    </row>
    <row r="11" spans="1:29" ht="18" customHeight="1" x14ac:dyDescent="0.25">
      <c r="A11" s="45"/>
      <c r="B11" s="339"/>
      <c r="C11" s="340"/>
      <c r="D11" s="339"/>
      <c r="E11" s="340"/>
      <c r="F11" s="341" t="str">
        <f>'FY19 Project Request '!F12:H12</f>
        <v>elandfried@gotriangle.org</v>
      </c>
      <c r="G11" s="341"/>
      <c r="H11" s="341"/>
      <c r="I11" s="139" t="s">
        <v>282</v>
      </c>
      <c r="J11" s="140">
        <f>'FY19 Project Request '!J12</f>
        <v>1588403.25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A new Orange-Durham Express route was implemented, linking Mebane, Efland, and Hillsborough in Orange County to the Duke &amp; VA Medical Centers and downtown Durham during weekday peak hours.
Costs are allocated 50% to Durham County and 50% to Orange.</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I-85, I-40, US-70, and NC-147 between the Orange County line and downtown Durham</v>
      </c>
      <c r="C21" s="349"/>
      <c r="D21" s="349" t="str">
        <f>'FY19 Project Request '!D22:F22</f>
        <v>People traveling between Orange County and Durham at peak times</v>
      </c>
      <c r="E21" s="349"/>
      <c r="F21" s="349"/>
      <c r="G21" s="349" t="str">
        <f>'FY19 Project Request '!G22:J22</f>
        <v>Ability to Park-and-Ride to major employers in Durham, plus reverse commute access for Durham residents to Orange County employers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ODX on weekdays.</v>
      </c>
      <c r="D29" s="343"/>
      <c r="E29" s="343"/>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ODX on weekdays.</v>
      </c>
      <c r="D30" s="343"/>
      <c r="E30" s="343"/>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6" t="s">
        <v>201</v>
      </c>
      <c r="C36" s="357"/>
      <c r="D36" s="356" t="s">
        <v>202</v>
      </c>
      <c r="E36" s="357"/>
      <c r="F36" s="356" t="s">
        <v>203</v>
      </c>
      <c r="G36" s="357"/>
      <c r="H36" s="356" t="s">
        <v>204</v>
      </c>
      <c r="I36" s="35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7"/>
      <c r="C37" s="308"/>
      <c r="D37" s="307"/>
      <c r="E37" s="308"/>
      <c r="F37" s="307"/>
      <c r="G37" s="308"/>
      <c r="H37" s="307"/>
      <c r="I37" s="30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07"/>
      <c r="C39" s="308"/>
      <c r="D39" s="307"/>
      <c r="E39" s="308"/>
      <c r="F39" s="307"/>
      <c r="G39" s="308"/>
      <c r="H39" s="307"/>
      <c r="I39" s="30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242611</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247782</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247782</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5" t="s">
        <v>321</v>
      </c>
      <c r="C59" s="30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1" t="s">
        <v>322</v>
      </c>
      <c r="C60" s="30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1" t="s">
        <v>275</v>
      </c>
      <c r="C61" s="30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18GOT_TS5</v>
      </c>
      <c r="C2" s="317"/>
      <c r="D2" s="261" t="s">
        <v>117</v>
      </c>
      <c r="E2" s="262"/>
      <c r="F2" s="262"/>
      <c r="G2" s="262"/>
      <c r="H2" s="262"/>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18" t="s">
        <v>230</v>
      </c>
      <c r="C3" s="319"/>
      <c r="D3" s="261" t="s">
        <v>342</v>
      </c>
      <c r="E3" s="261"/>
      <c r="F3" s="261"/>
      <c r="G3" s="261"/>
      <c r="H3" s="261"/>
      <c r="I3" s="43">
        <v>43281</v>
      </c>
      <c r="J3" s="52"/>
      <c r="K3" s="42"/>
      <c r="L3" s="42"/>
      <c r="M3" s="42"/>
      <c r="N3" s="42"/>
      <c r="O3" s="42"/>
      <c r="P3" s="42"/>
      <c r="Q3" s="42"/>
      <c r="R3" s="42"/>
      <c r="S3" s="42"/>
      <c r="T3" s="42"/>
      <c r="U3" s="42"/>
      <c r="V3" s="42"/>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213" t="s">
        <v>35</v>
      </c>
      <c r="E9" s="192" t="s">
        <v>300</v>
      </c>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ODX - New Express Service</v>
      </c>
      <c r="C10" s="338"/>
      <c r="D10" s="363" t="str">
        <f>Requesting_Agency</f>
        <v>GoTriangle</v>
      </c>
      <c r="E10" s="365"/>
      <c r="F10" s="358" t="str">
        <f>'FY19 Project Request '!F11:H11</f>
        <v>Erik Landfried</v>
      </c>
      <c r="G10" s="359"/>
      <c r="H10" s="360"/>
      <c r="I10" s="139" t="s">
        <v>281</v>
      </c>
      <c r="J10" s="140">
        <f>'FY19 Project Request '!J11</f>
        <v>247782</v>
      </c>
      <c r="K10" s="42"/>
      <c r="L10" s="42"/>
      <c r="M10" s="42"/>
      <c r="N10" s="42"/>
      <c r="O10" s="42"/>
      <c r="P10" s="42"/>
      <c r="Q10" s="42"/>
      <c r="R10" s="42"/>
      <c r="S10" s="42"/>
      <c r="T10" s="42"/>
      <c r="U10" s="42"/>
      <c r="V10" s="42"/>
    </row>
    <row r="11" spans="1:29" ht="18" customHeight="1" x14ac:dyDescent="0.25">
      <c r="A11" s="45"/>
      <c r="B11" s="339"/>
      <c r="C11" s="340"/>
      <c r="D11" s="364"/>
      <c r="E11" s="366"/>
      <c r="F11" s="358" t="str">
        <f>'FY19 Project Request '!F12:H12</f>
        <v>elandfried@gotriangle.org</v>
      </c>
      <c r="G11" s="359"/>
      <c r="H11" s="360"/>
      <c r="I11" s="139" t="s">
        <v>282</v>
      </c>
      <c r="J11" s="140">
        <f>'FY19 Project Request '!J12</f>
        <v>1588403.25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A new Orange-Durham Express route was implemented, linking Mebane, Efland, and Hillsborough in Orange County to the Duke &amp; VA Medical Centers and downtown Durham during weekday peak hours.
Costs are allocated 50% to Durham County and 50% to Orange.</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I-85, I-40, US-70, and NC-147 between the Orange County line and downtown Durham</v>
      </c>
      <c r="C21" s="349"/>
      <c r="D21" s="349" t="str">
        <f>'FY19 Project Request '!D22:F22</f>
        <v>People traveling between Orange County and Durham at peak times</v>
      </c>
      <c r="E21" s="349"/>
      <c r="F21" s="349"/>
      <c r="G21" s="349" t="str">
        <f>'FY19 Project Request '!G22:J22</f>
        <v>Ability to Park-and-Ride to major employers in Durham, plus reverse commute access for Durham residents to Orange County employers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ODX on weekdays.</v>
      </c>
      <c r="D29" s="343"/>
      <c r="E29" s="343"/>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ODX on weekdays.</v>
      </c>
      <c r="D30" s="343"/>
      <c r="E30" s="343"/>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5" ht="18.75" customHeight="1" thickTop="1" thickBot="1" x14ac:dyDescent="0.35">
      <c r="A2" s="45"/>
      <c r="B2" s="316" t="str">
        <f>'FY19 Project Request '!B2:C2</f>
        <v>18GOT_TS5</v>
      </c>
      <c r="C2" s="317"/>
      <c r="D2" s="261" t="s">
        <v>117</v>
      </c>
      <c r="E2" s="262"/>
      <c r="F2" s="262"/>
      <c r="G2" s="262"/>
      <c r="H2" s="262"/>
      <c r="I2" s="361" t="s">
        <v>102</v>
      </c>
      <c r="J2" s="362"/>
      <c r="K2" s="42"/>
      <c r="L2" s="42"/>
      <c r="M2" s="42"/>
      <c r="N2" s="42"/>
      <c r="O2" s="42"/>
      <c r="P2" s="42"/>
      <c r="Q2" s="42"/>
      <c r="R2" s="42"/>
      <c r="S2" s="42"/>
      <c r="T2" s="42"/>
      <c r="U2" s="42"/>
      <c r="V2" s="42"/>
    </row>
    <row r="3" spans="1:25" ht="17.25" customHeight="1" x14ac:dyDescent="0.3">
      <c r="A3" s="45"/>
      <c r="B3" s="318" t="s">
        <v>230</v>
      </c>
      <c r="C3" s="319"/>
      <c r="D3" s="261" t="s">
        <v>194</v>
      </c>
      <c r="E3" s="261"/>
      <c r="F3" s="261"/>
      <c r="G3" s="261"/>
      <c r="H3" s="261"/>
      <c r="I3" s="43">
        <v>43281</v>
      </c>
      <c r="J3" s="52"/>
      <c r="K3" s="42"/>
      <c r="L3" s="42"/>
      <c r="M3" s="42"/>
      <c r="N3" s="42"/>
      <c r="O3" s="42"/>
      <c r="P3" s="42"/>
      <c r="Q3" s="42"/>
      <c r="R3" s="42"/>
      <c r="S3" s="42"/>
      <c r="T3" s="42"/>
      <c r="U3" s="42"/>
      <c r="V3" s="42"/>
    </row>
    <row r="4" spans="1:25" ht="17.25" x14ac:dyDescent="0.3">
      <c r="A4" s="45"/>
      <c r="B4" s="320"/>
      <c r="C4" s="321"/>
      <c r="D4" s="266"/>
      <c r="E4" s="261"/>
      <c r="F4" s="261"/>
      <c r="G4" s="261"/>
      <c r="H4" s="261"/>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1" t="s">
        <v>34</v>
      </c>
      <c r="C9" s="312"/>
      <c r="D9" s="311" t="s">
        <v>35</v>
      </c>
      <c r="E9" s="312"/>
      <c r="F9" s="311" t="s">
        <v>36</v>
      </c>
      <c r="G9" s="344"/>
      <c r="H9" s="312"/>
      <c r="I9" s="311" t="s">
        <v>111</v>
      </c>
      <c r="J9" s="312"/>
      <c r="K9" s="42"/>
      <c r="L9" s="42"/>
      <c r="M9" s="42"/>
      <c r="N9" s="42"/>
      <c r="O9" s="42"/>
      <c r="P9" s="42"/>
      <c r="Q9" s="42"/>
      <c r="R9" s="42"/>
      <c r="S9" s="42"/>
      <c r="T9" s="42"/>
      <c r="U9" s="42"/>
      <c r="V9" s="42"/>
    </row>
    <row r="10" spans="1:25" ht="18" customHeight="1" x14ac:dyDescent="0.25">
      <c r="A10" s="45"/>
      <c r="B10" s="337" t="str">
        <f>Project_Name</f>
        <v>Route ODX - New Express Service</v>
      </c>
      <c r="C10" s="338"/>
      <c r="D10" s="337" t="str">
        <f>Requesting_Agency</f>
        <v>GoTriangle</v>
      </c>
      <c r="E10" s="338"/>
      <c r="F10" s="376" t="str">
        <f>'FY19 Project Request '!F11:H11</f>
        <v>Erik Landfried</v>
      </c>
      <c r="G10" s="377"/>
      <c r="H10" s="378"/>
      <c r="I10" s="139" t="s">
        <v>87</v>
      </c>
      <c r="J10" s="140">
        <f>'FY19 Project Request '!J11</f>
        <v>247782</v>
      </c>
      <c r="K10" s="42"/>
      <c r="L10" s="42"/>
      <c r="M10" s="42"/>
      <c r="N10" s="42"/>
      <c r="O10" s="42"/>
      <c r="P10" s="42"/>
      <c r="Q10" s="42"/>
      <c r="R10" s="42"/>
      <c r="S10" s="42"/>
      <c r="T10" s="42"/>
      <c r="U10" s="42"/>
      <c r="V10" s="42"/>
    </row>
    <row r="11" spans="1:25" ht="18" customHeight="1" x14ac:dyDescent="0.25">
      <c r="A11" s="45"/>
      <c r="B11" s="339"/>
      <c r="C11" s="340"/>
      <c r="D11" s="339"/>
      <c r="E11" s="340"/>
      <c r="F11" s="376" t="str">
        <f>'FY19 Project Request '!F12:H12</f>
        <v>elandfried@gotriangle.org</v>
      </c>
      <c r="G11" s="377"/>
      <c r="H11" s="378"/>
      <c r="I11" s="139" t="s">
        <v>95</v>
      </c>
      <c r="J11" s="140">
        <f>'FY19 Project Request '!J12</f>
        <v>1588403.25</v>
      </c>
      <c r="K11" s="42"/>
      <c r="L11" s="42"/>
      <c r="M11" s="42"/>
      <c r="N11" s="42"/>
      <c r="O11" s="42"/>
      <c r="P11" s="42"/>
      <c r="Q11" s="42"/>
      <c r="R11" s="42"/>
      <c r="S11" s="42"/>
      <c r="T11" s="42"/>
      <c r="U11" s="42"/>
      <c r="V11" s="42"/>
    </row>
    <row r="12" spans="1:25" x14ac:dyDescent="0.25">
      <c r="A12" s="45"/>
      <c r="B12" s="311" t="s">
        <v>39</v>
      </c>
      <c r="C12" s="312"/>
      <c r="D12" s="311" t="s">
        <v>40</v>
      </c>
      <c r="E12" s="312"/>
      <c r="F12" s="311" t="s">
        <v>96</v>
      </c>
      <c r="G12" s="344"/>
      <c r="H12" s="312"/>
      <c r="I12" s="311" t="s">
        <v>112</v>
      </c>
      <c r="J12" s="312"/>
      <c r="K12" s="42"/>
      <c r="L12" s="42"/>
      <c r="M12" s="42"/>
      <c r="N12" s="42"/>
      <c r="O12" s="42"/>
      <c r="P12" s="42"/>
      <c r="Q12" s="42"/>
      <c r="R12" s="42"/>
      <c r="S12" s="42"/>
      <c r="T12" s="42"/>
      <c r="U12" s="42"/>
      <c r="V12" s="42"/>
    </row>
    <row r="13" spans="1:25" ht="15.75" customHeight="1" x14ac:dyDescent="0.25">
      <c r="A13" s="45"/>
      <c r="B13" s="322" t="str">
        <f>Start_Date</f>
        <v>Already implemented</v>
      </c>
      <c r="C13" s="323"/>
      <c r="D13" s="322" t="str">
        <f>End_Date</f>
        <v>N/A</v>
      </c>
      <c r="E13" s="323"/>
      <c r="F13" s="326">
        <f>Added_notes_as_appropriate</f>
        <v>0</v>
      </c>
      <c r="G13" s="327"/>
      <c r="H13" s="328"/>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4"/>
      <c r="C14" s="325"/>
      <c r="D14" s="324"/>
      <c r="E14" s="325"/>
      <c r="F14" s="329"/>
      <c r="G14" s="330"/>
      <c r="H14" s="331"/>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5" ht="102.75" customHeight="1" x14ac:dyDescent="0.25">
      <c r="A16" s="45"/>
      <c r="B16" s="369" t="str">
        <f>'FY19 Project Request '!B17:J17</f>
        <v>A new Orange-Durham Express route was implemented, linking Mebane, Efland, and Hillsborough in Orange County to the Duke &amp; VA Medical Centers and downtown Durham during weekday peak hours.
Costs are allocated 50% to Durham County and 50% to Orange.</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I-85, I-40, US-70, and NC-147 between the Orange County line and downtown Durham</v>
      </c>
      <c r="C21" s="375"/>
      <c r="D21" s="375" t="str">
        <f>'FY19 Project Request '!D22:F22</f>
        <v>People traveling between Orange County and Durham at peak times</v>
      </c>
      <c r="E21" s="375"/>
      <c r="F21" s="375"/>
      <c r="G21" s="375" t="str">
        <f>'FY19 Project Request '!G22:J22</f>
        <v>Ability to Park-and-Ride to major employers in Durham, plus reverse commute access for Durham residents to Orange County employers</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ODX on weekdays.</v>
      </c>
      <c r="D29" s="343"/>
      <c r="E29" s="343"/>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ODX on weekdays.</v>
      </c>
      <c r="D30" s="343"/>
      <c r="E30" s="343"/>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7"/>
      <c r="C37" s="368"/>
      <c r="D37" s="367"/>
      <c r="E37" s="368"/>
      <c r="F37" s="367"/>
      <c r="G37" s="368"/>
      <c r="H37" s="367"/>
      <c r="I37" s="36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67"/>
      <c r="C39" s="368"/>
      <c r="D39" s="367"/>
      <c r="E39" s="368"/>
      <c r="F39" s="367"/>
      <c r="G39" s="368"/>
      <c r="H39" s="367"/>
      <c r="I39" s="36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-517223</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341125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2.5162271894466839</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4" t="s">
        <v>208</v>
      </c>
      <c r="C56" s="254"/>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4" t="s">
        <v>258</v>
      </c>
      <c r="C57" s="254"/>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4" t="s">
        <v>164</v>
      </c>
      <c r="C1" s="395"/>
      <c r="D1" s="395"/>
      <c r="E1" s="395"/>
      <c r="F1" s="395"/>
      <c r="G1" s="395"/>
      <c r="H1" s="395"/>
      <c r="I1" s="395"/>
      <c r="J1" s="395"/>
      <c r="K1" s="395"/>
      <c r="O1" s="101"/>
      <c r="P1" s="101"/>
    </row>
    <row r="2" spans="2:16" s="104" customFormat="1" ht="31.5" x14ac:dyDescent="0.3">
      <c r="B2" s="396" t="s">
        <v>117</v>
      </c>
      <c r="C2" s="396"/>
      <c r="D2" s="396"/>
      <c r="E2" s="396"/>
      <c r="F2" s="396"/>
      <c r="G2" s="396"/>
      <c r="H2" s="396"/>
      <c r="I2" s="396"/>
      <c r="J2" s="396"/>
      <c r="K2" s="396"/>
      <c r="O2" s="105"/>
      <c r="P2" s="105"/>
    </row>
    <row r="3" spans="2:16" s="104" customFormat="1" ht="21" customHeight="1" x14ac:dyDescent="0.2">
      <c r="D3" s="106"/>
      <c r="E3" s="106"/>
      <c r="G3" s="397"/>
      <c r="H3" s="397"/>
      <c r="I3" s="103"/>
      <c r="J3" s="103"/>
      <c r="O3" s="105"/>
      <c r="P3" s="105"/>
    </row>
    <row r="4" spans="2:16" ht="21" customHeight="1" x14ac:dyDescent="0.25">
      <c r="D4" s="106"/>
      <c r="E4" s="106"/>
      <c r="F4" s="102"/>
      <c r="G4" s="398"/>
      <c r="H4" s="398"/>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9" t="s">
        <v>167</v>
      </c>
      <c r="J7" s="399"/>
      <c r="K7" s="109"/>
      <c r="L7" s="109"/>
      <c r="M7" s="109"/>
      <c r="O7" s="109"/>
      <c r="P7" s="109"/>
    </row>
    <row r="8" spans="2:16" ht="21" customHeight="1" x14ac:dyDescent="0.2">
      <c r="D8" s="382" t="s">
        <v>192</v>
      </c>
      <c r="E8" s="382"/>
      <c r="H8" s="135"/>
      <c r="I8" s="379" t="s">
        <v>168</v>
      </c>
      <c r="J8" s="380"/>
      <c r="K8" s="109"/>
      <c r="L8" s="109"/>
      <c r="M8" s="109"/>
      <c r="O8" s="109"/>
      <c r="P8" s="109"/>
    </row>
    <row r="9" spans="2:16" ht="21" customHeight="1" x14ac:dyDescent="0.2">
      <c r="D9" s="391" t="s">
        <v>169</v>
      </c>
      <c r="E9" s="391"/>
      <c r="H9" s="135"/>
      <c r="I9" s="379" t="s">
        <v>170</v>
      </c>
      <c r="J9" s="380"/>
      <c r="K9" s="109"/>
      <c r="L9" s="109"/>
      <c r="M9" s="109"/>
      <c r="O9" s="110"/>
      <c r="P9" s="110"/>
    </row>
    <row r="10" spans="2:16" ht="21" customHeight="1" x14ac:dyDescent="0.2">
      <c r="D10" s="391" t="s">
        <v>171</v>
      </c>
      <c r="E10" s="391"/>
      <c r="H10" s="135"/>
      <c r="I10" s="379" t="s">
        <v>172</v>
      </c>
      <c r="J10" s="380"/>
      <c r="K10" s="109"/>
      <c r="L10" s="109"/>
      <c r="M10" s="109"/>
      <c r="O10" s="110"/>
      <c r="P10" s="110"/>
    </row>
    <row r="11" spans="2:16" ht="21" customHeight="1" x14ac:dyDescent="0.2">
      <c r="D11" s="391" t="s">
        <v>173</v>
      </c>
      <c r="E11" s="391"/>
      <c r="H11" s="135"/>
      <c r="I11" s="379" t="s">
        <v>174</v>
      </c>
      <c r="J11" s="380"/>
      <c r="K11" s="109"/>
      <c r="L11" s="109"/>
      <c r="M11" s="109"/>
      <c r="O11" s="110"/>
      <c r="P11" s="110"/>
    </row>
    <row r="12" spans="2:16" ht="21" customHeight="1" x14ac:dyDescent="0.2">
      <c r="D12" s="402" t="s">
        <v>175</v>
      </c>
      <c r="E12" s="403"/>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406" t="s">
        <v>179</v>
      </c>
      <c r="E14" s="406"/>
      <c r="H14" s="137"/>
      <c r="I14" s="379" t="s">
        <v>180</v>
      </c>
      <c r="J14" s="380"/>
    </row>
    <row r="15" spans="2:16" ht="33.6" customHeight="1" x14ac:dyDescent="0.2"/>
    <row r="16" spans="2:16" s="113" customFormat="1" ht="51" customHeight="1" thickBot="1" x14ac:dyDescent="0.3">
      <c r="B16" s="133" t="s">
        <v>197</v>
      </c>
      <c r="C16" s="404" t="s">
        <v>185</v>
      </c>
      <c r="D16" s="405"/>
      <c r="E16" s="133" t="s">
        <v>181</v>
      </c>
      <c r="F16" s="133" t="s">
        <v>182</v>
      </c>
      <c r="G16" s="133" t="s">
        <v>186</v>
      </c>
      <c r="H16" s="133" t="s">
        <v>183</v>
      </c>
      <c r="I16" s="133" t="s">
        <v>187</v>
      </c>
      <c r="J16" s="133" t="s">
        <v>188</v>
      </c>
      <c r="K16" s="138" t="s">
        <v>189</v>
      </c>
    </row>
    <row r="17" spans="2:11" s="115" customFormat="1" ht="25.15" customHeight="1" thickTop="1" x14ac:dyDescent="0.25">
      <c r="B17" s="87"/>
      <c r="C17" s="387"/>
      <c r="D17" s="388"/>
      <c r="E17" s="87"/>
      <c r="F17" s="87"/>
      <c r="G17" s="87"/>
      <c r="H17" s="87"/>
      <c r="I17" s="87"/>
      <c r="J17" s="87"/>
      <c r="K17" s="65">
        <f>J17*G17</f>
        <v>0</v>
      </c>
    </row>
    <row r="18" spans="2:11" s="115" customFormat="1" ht="25.15" customHeight="1" x14ac:dyDescent="0.25">
      <c r="B18" s="87"/>
      <c r="C18" s="387"/>
      <c r="D18" s="388"/>
      <c r="E18" s="87"/>
      <c r="F18" s="87"/>
      <c r="G18" s="87"/>
      <c r="H18" s="87"/>
      <c r="I18" s="87"/>
      <c r="J18" s="87"/>
      <c r="K18" s="65">
        <f t="shared" ref="K18:K21" si="0">J18*G18</f>
        <v>0</v>
      </c>
    </row>
    <row r="19" spans="2:11" s="115" customFormat="1" ht="25.15" customHeight="1" x14ac:dyDescent="0.25">
      <c r="B19" s="87"/>
      <c r="C19" s="387"/>
      <c r="D19" s="388"/>
      <c r="E19" s="87"/>
      <c r="F19" s="87"/>
      <c r="G19" s="87"/>
      <c r="H19" s="87"/>
      <c r="I19" s="87"/>
      <c r="J19" s="87"/>
      <c r="K19" s="65">
        <f t="shared" si="0"/>
        <v>0</v>
      </c>
    </row>
    <row r="20" spans="2:11" s="115" customFormat="1" ht="25.15" customHeight="1" x14ac:dyDescent="0.25">
      <c r="B20" s="87"/>
      <c r="C20" s="387"/>
      <c r="D20" s="388"/>
      <c r="E20" s="87"/>
      <c r="F20" s="87"/>
      <c r="G20" s="87"/>
      <c r="H20" s="87"/>
      <c r="I20" s="87"/>
      <c r="J20" s="87"/>
      <c r="K20" s="65">
        <f t="shared" si="0"/>
        <v>0</v>
      </c>
    </row>
    <row r="21" spans="2:11" s="115" customFormat="1" ht="25.15" customHeight="1" x14ac:dyDescent="0.25">
      <c r="B21" s="87"/>
      <c r="C21" s="387"/>
      <c r="D21" s="388"/>
      <c r="E21" s="87"/>
      <c r="F21" s="87"/>
      <c r="G21" s="87"/>
      <c r="H21" s="87"/>
      <c r="I21" s="87"/>
      <c r="J21" s="87"/>
      <c r="K21" s="65">
        <f t="shared" si="0"/>
        <v>0</v>
      </c>
    </row>
    <row r="22" spans="2:11" s="115" customFormat="1" ht="39.6" hidden="1" customHeight="1" x14ac:dyDescent="0.25">
      <c r="C22" s="389" t="s">
        <v>184</v>
      </c>
      <c r="D22" s="390"/>
      <c r="E22" s="112" t="s">
        <v>181</v>
      </c>
      <c r="F22" s="112" t="s">
        <v>182</v>
      </c>
      <c r="G22" s="116"/>
      <c r="H22" s="117"/>
      <c r="I22" s="117"/>
      <c r="J22" s="117"/>
      <c r="K22" s="65"/>
    </row>
    <row r="23" spans="2:11" s="115" customFormat="1" ht="25.15" hidden="1" customHeight="1" x14ac:dyDescent="0.25">
      <c r="C23" s="383" t="s">
        <v>190</v>
      </c>
      <c r="D23" s="384"/>
      <c r="E23" s="118">
        <v>41640</v>
      </c>
      <c r="F23" s="114">
        <v>41820</v>
      </c>
      <c r="G23" s="119"/>
      <c r="H23" s="120"/>
      <c r="I23" s="120"/>
      <c r="J23" s="120"/>
      <c r="K23" s="65">
        <v>0</v>
      </c>
    </row>
    <row r="24" spans="2:11" s="115" customFormat="1" ht="25.15" hidden="1" customHeight="1" x14ac:dyDescent="0.25">
      <c r="C24" s="383" t="s">
        <v>191</v>
      </c>
      <c r="D24" s="384"/>
      <c r="E24" s="121">
        <v>41640</v>
      </c>
      <c r="F24" s="114">
        <v>41820</v>
      </c>
      <c r="G24" s="122"/>
      <c r="H24" s="120"/>
      <c r="I24" s="120"/>
      <c r="J24" s="120"/>
      <c r="K24" s="65">
        <v>0</v>
      </c>
    </row>
    <row r="25" spans="2:11" s="115" customFormat="1" ht="25.15" hidden="1" customHeight="1" x14ac:dyDescent="0.25">
      <c r="C25" s="385"/>
      <c r="D25" s="386"/>
      <c r="E25" s="118"/>
      <c r="F25" s="118"/>
      <c r="G25" s="122"/>
      <c r="H25" s="120"/>
      <c r="I25" s="120"/>
      <c r="J25" s="120"/>
      <c r="K25" s="65">
        <v>0</v>
      </c>
    </row>
    <row r="26" spans="2:11" s="115" customFormat="1" ht="25.15" hidden="1" customHeight="1" x14ac:dyDescent="0.25">
      <c r="C26" s="385"/>
      <c r="D26" s="386"/>
      <c r="E26" s="118"/>
      <c r="F26" s="118"/>
      <c r="G26" s="123"/>
      <c r="H26" s="124"/>
      <c r="I26" s="124"/>
      <c r="J26" s="124"/>
      <c r="K26" s="65">
        <v>0</v>
      </c>
    </row>
    <row r="27" spans="2:11" s="115" customFormat="1" ht="25.15" hidden="1" customHeight="1" x14ac:dyDescent="0.25">
      <c r="C27" s="392"/>
      <c r="D27" s="393"/>
      <c r="E27" s="125"/>
      <c r="F27" s="125"/>
      <c r="G27" s="126"/>
      <c r="H27" s="127"/>
      <c r="I27" s="127"/>
      <c r="J27" s="127"/>
      <c r="K27" s="65">
        <v>0</v>
      </c>
    </row>
    <row r="28" spans="2:11" s="115" customFormat="1" ht="25.15" customHeight="1" x14ac:dyDescent="0.25">
      <c r="C28" s="400"/>
      <c r="D28" s="400"/>
      <c r="E28" s="130"/>
      <c r="F28" s="130"/>
      <c r="G28" s="130"/>
      <c r="H28" s="131"/>
      <c r="I28" s="131"/>
      <c r="J28" s="131" t="s">
        <v>20</v>
      </c>
      <c r="K28" s="65">
        <f>SUM(K17:K21,K23:K27)</f>
        <v>0</v>
      </c>
    </row>
    <row r="29" spans="2:11" s="128" customFormat="1" ht="25.15" customHeight="1" x14ac:dyDescent="0.2">
      <c r="C29" s="401"/>
      <c r="D29" s="401"/>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1" t="s">
        <v>196</v>
      </c>
      <c r="C32" s="381"/>
      <c r="D32" s="381"/>
      <c r="E32" s="381"/>
      <c r="F32" s="381"/>
      <c r="G32" s="381"/>
      <c r="H32" s="381"/>
      <c r="I32" s="381"/>
      <c r="J32" s="381"/>
      <c r="K32" s="381"/>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8" t="s">
        <v>34</v>
      </c>
      <c r="B2" s="428"/>
      <c r="C2" s="428" t="s">
        <v>35</v>
      </c>
      <c r="D2" s="428"/>
      <c r="E2" s="433" t="s">
        <v>36</v>
      </c>
      <c r="F2" s="434"/>
      <c r="G2" s="434"/>
      <c r="H2" s="434" t="s">
        <v>37</v>
      </c>
      <c r="I2" s="434"/>
    </row>
    <row r="3" spans="1:9" x14ac:dyDescent="0.25">
      <c r="A3" s="431"/>
      <c r="B3" s="431"/>
      <c r="C3" s="431"/>
      <c r="D3" s="431"/>
      <c r="E3" s="435"/>
      <c r="F3" s="435"/>
      <c r="G3" s="435"/>
      <c r="H3" s="432">
        <f>I45</f>
        <v>0</v>
      </c>
      <c r="I3" s="432"/>
    </row>
    <row r="4" spans="1:9" x14ac:dyDescent="0.25">
      <c r="A4" s="431"/>
      <c r="B4" s="431"/>
      <c r="C4" s="431"/>
      <c r="D4" s="431"/>
      <c r="E4" s="436"/>
      <c r="F4" s="431"/>
      <c r="G4" s="431"/>
      <c r="H4" s="432"/>
      <c r="I4" s="432"/>
    </row>
    <row r="5" spans="1:9" x14ac:dyDescent="0.25">
      <c r="A5" s="428" t="s">
        <v>39</v>
      </c>
      <c r="B5" s="428"/>
      <c r="C5" s="428" t="s">
        <v>40</v>
      </c>
      <c r="D5" s="428"/>
      <c r="E5" s="428" t="s">
        <v>41</v>
      </c>
      <c r="F5" s="428"/>
      <c r="G5" s="428"/>
      <c r="H5" s="428"/>
      <c r="I5" s="428"/>
    </row>
    <row r="6" spans="1:9" x14ac:dyDescent="0.25">
      <c r="A6" s="429"/>
      <c r="B6" s="430"/>
      <c r="C6" s="429"/>
      <c r="D6" s="430"/>
      <c r="E6" s="431"/>
      <c r="F6" s="431"/>
      <c r="G6" s="431"/>
      <c r="H6" s="432">
        <f>I70</f>
        <v>0</v>
      </c>
      <c r="I6" s="432"/>
    </row>
    <row r="7" spans="1:9" x14ac:dyDescent="0.25">
      <c r="A7" s="415" t="s">
        <v>43</v>
      </c>
      <c r="B7" s="416"/>
      <c r="C7" s="26"/>
      <c r="D7" s="26"/>
      <c r="E7" s="26"/>
      <c r="F7" s="26"/>
      <c r="G7" s="26"/>
      <c r="H7" s="26"/>
      <c r="I7" s="27"/>
    </row>
    <row r="8" spans="1:9" ht="52.35" customHeight="1" x14ac:dyDescent="0.25">
      <c r="A8" s="417"/>
      <c r="B8" s="418"/>
      <c r="C8" s="418"/>
      <c r="D8" s="418"/>
      <c r="E8" s="418"/>
      <c r="F8" s="418"/>
      <c r="G8" s="418"/>
      <c r="H8" s="418"/>
      <c r="I8" s="419"/>
    </row>
    <row r="9" spans="1:9" x14ac:dyDescent="0.25">
      <c r="A9" s="420" t="s">
        <v>44</v>
      </c>
      <c r="B9" s="421"/>
      <c r="C9" s="421"/>
      <c r="D9" s="28"/>
      <c r="E9" s="29"/>
      <c r="F9" s="29"/>
      <c r="G9" s="29"/>
      <c r="H9" s="29"/>
      <c r="I9" s="30"/>
    </row>
    <row r="10" spans="1:9" x14ac:dyDescent="0.25">
      <c r="A10" s="422" t="s">
        <v>45</v>
      </c>
      <c r="B10" s="423"/>
      <c r="C10" s="423"/>
      <c r="D10" s="42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4"/>
      <c r="B14" s="425"/>
      <c r="C14" s="425"/>
      <c r="D14" s="425"/>
      <c r="E14" s="425"/>
      <c r="F14" s="425"/>
      <c r="G14" s="425"/>
      <c r="H14" s="425"/>
      <c r="I14" s="426"/>
    </row>
    <row r="15" spans="1:9" ht="16.5" x14ac:dyDescent="0.25">
      <c r="A15" s="34"/>
      <c r="B15" s="34"/>
      <c r="C15" s="34"/>
      <c r="D15" s="34"/>
      <c r="E15" s="34"/>
      <c r="F15" s="34"/>
      <c r="G15" s="34"/>
      <c r="H15" s="34"/>
      <c r="I15" s="34"/>
    </row>
    <row r="16" spans="1:9" ht="31.35" customHeight="1" x14ac:dyDescent="0.25">
      <c r="A16" s="414" t="s">
        <v>47</v>
      </c>
      <c r="B16" s="414"/>
      <c r="C16" s="414"/>
      <c r="D16" s="414"/>
      <c r="E16" s="414"/>
      <c r="F16" s="414"/>
      <c r="G16" s="414"/>
      <c r="H16" s="414"/>
      <c r="I16" s="414"/>
    </row>
    <row r="17" spans="1:9" ht="16.5" x14ac:dyDescent="0.25">
      <c r="A17" s="34"/>
      <c r="B17" s="34"/>
      <c r="C17" s="34"/>
      <c r="D17" s="34"/>
      <c r="E17" s="34"/>
      <c r="F17" s="34"/>
      <c r="G17" s="34"/>
      <c r="H17" s="34"/>
      <c r="I17" s="34"/>
    </row>
    <row r="18" spans="1:9" ht="39.75" customHeight="1" x14ac:dyDescent="0.25">
      <c r="A18" s="411"/>
      <c r="B18" s="412"/>
      <c r="C18" s="412"/>
      <c r="D18" s="412"/>
      <c r="E18" s="412"/>
      <c r="F18" s="412"/>
      <c r="G18" s="412"/>
      <c r="H18" s="412"/>
      <c r="I18" s="413"/>
    </row>
    <row r="19" spans="1:9" ht="8.1" customHeight="1" x14ac:dyDescent="0.25">
      <c r="A19" s="34"/>
      <c r="B19" s="34"/>
      <c r="C19" s="34"/>
      <c r="D19" s="34"/>
      <c r="E19" s="34"/>
      <c r="F19" s="34"/>
      <c r="G19" s="34"/>
      <c r="H19" s="34"/>
      <c r="I19" s="34"/>
    </row>
    <row r="20" spans="1:9" ht="15" customHeight="1" x14ac:dyDescent="0.25">
      <c r="A20" s="414" t="s">
        <v>48</v>
      </c>
      <c r="B20" s="414"/>
      <c r="C20" s="414"/>
      <c r="D20" s="414"/>
      <c r="E20" s="414"/>
      <c r="F20" s="414"/>
      <c r="G20" s="414"/>
      <c r="H20" s="414"/>
      <c r="I20" s="414"/>
    </row>
    <row r="21" spans="1:9" ht="16.5" x14ac:dyDescent="0.25">
      <c r="A21" s="34"/>
      <c r="B21" s="34"/>
      <c r="C21" s="34"/>
      <c r="D21" s="34"/>
      <c r="E21" s="34"/>
      <c r="F21" s="34"/>
      <c r="G21" s="34"/>
      <c r="H21" s="34"/>
      <c r="I21" s="34"/>
    </row>
    <row r="22" spans="1:9" ht="33" customHeight="1" x14ac:dyDescent="0.25">
      <c r="A22" s="411"/>
      <c r="B22" s="412"/>
      <c r="C22" s="412"/>
      <c r="D22" s="412"/>
      <c r="E22" s="412"/>
      <c r="F22" s="412"/>
      <c r="G22" s="412"/>
      <c r="H22" s="412"/>
      <c r="I22" s="413"/>
    </row>
    <row r="23" spans="1:9" x14ac:dyDescent="0.25">
      <c r="A23" s="427" t="s">
        <v>49</v>
      </c>
      <c r="B23" s="427"/>
      <c r="C23" s="427"/>
      <c r="D23" s="427"/>
      <c r="E23" s="427"/>
      <c r="F23" s="427"/>
      <c r="G23" s="427"/>
      <c r="H23" s="427"/>
      <c r="I23" s="427"/>
    </row>
    <row r="24" spans="1:9" x14ac:dyDescent="0.25">
      <c r="A24" s="414"/>
      <c r="B24" s="414"/>
      <c r="C24" s="414"/>
      <c r="D24" s="414"/>
      <c r="E24" s="414"/>
      <c r="F24" s="414"/>
      <c r="G24" s="414"/>
      <c r="H24" s="414"/>
      <c r="I24" s="414"/>
    </row>
    <row r="25" spans="1:9" ht="16.5" x14ac:dyDescent="0.25">
      <c r="A25" s="34"/>
      <c r="B25" s="34"/>
      <c r="C25" s="34"/>
      <c r="D25" s="34"/>
      <c r="E25" s="34"/>
      <c r="F25" s="34"/>
      <c r="G25" s="34"/>
      <c r="H25" s="34"/>
      <c r="I25" s="34"/>
    </row>
    <row r="26" spans="1:9" ht="31.35" customHeight="1" x14ac:dyDescent="0.25">
      <c r="A26" s="411"/>
      <c r="B26" s="412"/>
      <c r="C26" s="412"/>
      <c r="D26" s="412"/>
      <c r="E26" s="412"/>
      <c r="F26" s="412"/>
      <c r="G26" s="412"/>
      <c r="H26" s="412"/>
      <c r="I26" s="413"/>
    </row>
    <row r="27" spans="1:9" ht="16.5" x14ac:dyDescent="0.25">
      <c r="A27" s="34"/>
      <c r="B27" s="34"/>
      <c r="C27" s="34"/>
      <c r="D27" s="34"/>
      <c r="E27" s="34"/>
      <c r="F27" s="34"/>
      <c r="G27" s="34"/>
      <c r="H27" s="34"/>
      <c r="I27" s="34"/>
    </row>
    <row r="28" spans="1:9" ht="16.5" x14ac:dyDescent="0.25">
      <c r="A28" s="414" t="s">
        <v>50</v>
      </c>
      <c r="B28" s="414"/>
      <c r="C28" s="414"/>
      <c r="D28" s="414"/>
      <c r="E28" s="414"/>
      <c r="F28" s="414"/>
      <c r="G28" s="414"/>
      <c r="H28" s="414"/>
      <c r="I28" s="414"/>
    </row>
    <row r="29" spans="1:9" ht="16.5" x14ac:dyDescent="0.25">
      <c r="A29" s="34"/>
      <c r="B29" s="34"/>
      <c r="C29" s="34"/>
      <c r="D29" s="34"/>
      <c r="E29" s="34"/>
      <c r="F29" s="34"/>
      <c r="G29" s="34"/>
      <c r="H29" s="34"/>
      <c r="I29" s="34"/>
    </row>
    <row r="30" spans="1:9" ht="16.5" x14ac:dyDescent="0.25">
      <c r="A30" s="411"/>
      <c r="B30" s="412"/>
      <c r="C30" s="412"/>
      <c r="D30" s="412"/>
      <c r="E30" s="412"/>
      <c r="F30" s="412"/>
      <c r="G30" s="412"/>
      <c r="H30" s="412"/>
      <c r="I30" s="413"/>
    </row>
    <row r="31" spans="1:9" ht="16.5" x14ac:dyDescent="0.25">
      <c r="A31" s="34"/>
      <c r="B31" s="34"/>
      <c r="C31" s="34"/>
      <c r="D31" s="34"/>
      <c r="E31" s="34"/>
      <c r="F31" s="34"/>
      <c r="G31" s="34"/>
      <c r="H31" s="34"/>
      <c r="I31" s="34"/>
    </row>
    <row r="32" spans="1:9" ht="47.45" customHeight="1" x14ac:dyDescent="0.25">
      <c r="A32" s="414" t="s">
        <v>51</v>
      </c>
      <c r="B32" s="414"/>
      <c r="C32" s="414"/>
      <c r="D32" s="414"/>
      <c r="E32" s="414"/>
      <c r="F32" s="414"/>
      <c r="G32" s="414"/>
      <c r="H32" s="414"/>
      <c r="I32" s="414"/>
    </row>
    <row r="33" spans="1:9" ht="16.5" x14ac:dyDescent="0.25">
      <c r="A33" s="34"/>
      <c r="B33" s="34"/>
      <c r="C33" s="34"/>
      <c r="D33" s="34"/>
      <c r="E33" s="34"/>
      <c r="F33" s="34"/>
      <c r="G33" s="34"/>
      <c r="H33" s="34"/>
      <c r="I33" s="34"/>
    </row>
    <row r="34" spans="1:9" ht="33" customHeight="1" x14ac:dyDescent="0.25">
      <c r="A34" s="411"/>
      <c r="B34" s="412"/>
      <c r="C34" s="412"/>
      <c r="D34" s="412"/>
      <c r="E34" s="412"/>
      <c r="F34" s="412"/>
      <c r="G34" s="412"/>
      <c r="H34" s="412"/>
      <c r="I34" s="413"/>
    </row>
    <row r="37" spans="1:9" x14ac:dyDescent="0.25">
      <c r="A37" s="407" t="s">
        <v>12</v>
      </c>
      <c r="B37" s="407"/>
      <c r="C37" s="407"/>
      <c r="D37" s="407"/>
      <c r="E37" s="407"/>
      <c r="F37" s="407"/>
      <c r="G37" s="407"/>
      <c r="H37" s="407"/>
      <c r="I37" s="40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7" t="s">
        <v>4</v>
      </c>
      <c r="B49" s="407"/>
      <c r="C49" s="407"/>
      <c r="D49" s="407"/>
      <c r="E49" s="407"/>
      <c r="F49" s="407"/>
      <c r="G49" s="407"/>
      <c r="H49" s="407"/>
      <c r="I49" s="40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7" t="s">
        <v>42</v>
      </c>
      <c r="B62" s="407"/>
      <c r="C62" s="407"/>
      <c r="D62" s="407"/>
      <c r="E62" s="407"/>
      <c r="F62" s="407"/>
      <c r="G62" s="407"/>
      <c r="H62" s="407"/>
      <c r="I62" s="40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7" t="s">
        <v>52</v>
      </c>
      <c r="B74" s="407"/>
      <c r="C74" s="407"/>
      <c r="D74" s="407"/>
      <c r="E74" s="407"/>
      <c r="F74" s="407"/>
      <c r="G74" s="407"/>
      <c r="H74" s="407"/>
      <c r="I74" s="40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8"/>
      <c r="B91" s="409"/>
      <c r="C91" s="409"/>
      <c r="D91" s="409"/>
      <c r="E91" s="409"/>
      <c r="F91" s="409"/>
      <c r="G91" s="409"/>
      <c r="H91" s="410"/>
    </row>
    <row r="93" spans="1:9" ht="59.1" customHeight="1" x14ac:dyDescent="0.25">
      <c r="A93" s="408"/>
      <c r="B93" s="409"/>
      <c r="C93" s="409"/>
      <c r="D93" s="409"/>
      <c r="E93" s="409"/>
      <c r="F93" s="409"/>
      <c r="G93" s="409"/>
      <c r="H93" s="410"/>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schemas.microsoft.com/office/2006/metadata/properties"/>
    <ds:schemaRef ds:uri="http://www.w3.org/XML/1998/namespace"/>
    <ds:schemaRef ds:uri="http://schemas.microsoft.com/office/2006/documentManagement/types"/>
    <ds:schemaRef ds:uri="http://purl.org/dc/elements/1.1/"/>
    <ds:schemaRef ds:uri="http://purl.org/dc/terms/"/>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