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00 Durham MPO\1819 March Meeting\FY19 Durham Projects\"/>
    </mc:Choice>
  </mc:AlternateContent>
  <bookViews>
    <workbookView xWindow="840" yWindow="-180" windowWidth="22995" windowHeight="12780" activeTab="2"/>
  </bookViews>
  <sheets>
    <sheet name="DRX - All Project Requests" sheetId="3" r:id="rId1"/>
    <sheet name="FY19 DRX Add Peak 3.16" sheetId="1" r:id="rId2"/>
    <sheet name="FY19 Add Frequency 3.16" sheetId="2" r:id="rId3"/>
  </sheets>
  <externalReferences>
    <externalReference r:id="rId4"/>
  </externalReferences>
  <definedNames>
    <definedName name="_xlnm._FilterDatabase" localSheetId="1" hidden="1">'FY19 DRX Add Peak 3.16'!$X$3:$X$12</definedName>
    <definedName name="Added_notes_as_appropriate">'FY19 DRX Add Peak 3.16'!$F$14</definedName>
    <definedName name="End_Date">'FY19 DRX Add Peak 3.16'!$D$14</definedName>
    <definedName name="KPI_a" localSheetId="0">'[1]FY19 Project Request '!$B$48&amp;'[1]FY19 Project Request '!$D$48</definedName>
    <definedName name="KPI_a">'FY19 DRX Add Peak 3.16'!$B$48&amp;'FY19 DRX Add Peak 3.16'!$D$48</definedName>
    <definedName name="KPI_b" localSheetId="0">'[1]FY19 Project Request '!$B$49&amp;'[1]FY19 Project Request '!$D$49</definedName>
    <definedName name="KPI_b">'FY19 DRX Add Peak 3.16'!$B$49&amp;'FY19 DRX Add Peak 3.16'!$D$49</definedName>
    <definedName name="KPI_c" localSheetId="0">'[1]FY19 Project Request '!$B$50&amp;'[1]FY19 Project Request '!$D$50</definedName>
    <definedName name="KPI_c">'FY19 DRX Add Peak 3.16'!$B$50&amp;'FY19 DRX Add Peak 3.16'!$D$50</definedName>
    <definedName name="_xlnm.Print_Area" localSheetId="2">'FY19 Add Frequency 3.16'!$A$1:$J$148</definedName>
    <definedName name="_xlnm.Print_Area" localSheetId="1">'FY19 DRX Add Peak 3.16'!$A$1:$K$149</definedName>
    <definedName name="Project_Name">'FY19 DRX Add Peak 3.16'!$B$11</definedName>
    <definedName name="Requesting_Agency">'FY19 DRX Add Peak 3.16'!$D$11</definedName>
    <definedName name="Start_Date">'FY19 DRX Add Peak 3.16'!$B$14</definedName>
    <definedName name="Z_A57ED495_A8F1_41AA_920B_D492B709C260_.wvu.FilterData" localSheetId="1" hidden="1">'FY19 DRX Add Peak 3.16'!$X$3:$X$12</definedName>
    <definedName name="Z_A57ED495_A8F1_41AA_920B_D492B709C260_.wvu.PrintArea" localSheetId="1" hidden="1">'FY19 DRX Add Peak 3.16'!$A$1:$K$149</definedName>
    <definedName name="Z_A57ED495_A8F1_41AA_920B_D492B709C260_.wvu.Rows" localSheetId="1" hidden="1">'FY19 DRX Add Peak 3.16'!$60:$75,'FY19 DRX Add Peak 3.16'!$77:$79,'FY19 DRX Add Peak 3.16'!$93:$96,'FY19 DRX Add Peak 3.16'!$109:$129</definedName>
  </definedNames>
  <calcPr calcId="152511"/>
</workbook>
</file>

<file path=xl/calcChain.xml><?xml version="1.0" encoding="utf-8"?>
<calcChain xmlns="http://schemas.openxmlformats.org/spreadsheetml/2006/main">
  <c r="D3" i="3" l="1"/>
  <c r="P9" i="3" l="1"/>
  <c r="D8" i="3"/>
  <c r="D7" i="3"/>
  <c r="K4" i="3"/>
  <c r="F4" i="3"/>
  <c r="P3" i="3"/>
  <c r="P7" i="3" s="1"/>
  <c r="K3" i="3"/>
  <c r="K7" i="3" s="1"/>
  <c r="I3" i="3"/>
  <c r="F3" i="3"/>
  <c r="K2" i="3"/>
  <c r="K8" i="3" s="1"/>
  <c r="D9" i="3" l="1"/>
  <c r="D11" i="3" s="1"/>
  <c r="K9" i="3"/>
  <c r="K10" i="3" s="1"/>
  <c r="K11" i="3" s="1"/>
  <c r="K5" i="3"/>
  <c r="P11" i="3"/>
  <c r="P13" i="3" s="1"/>
  <c r="B2" i="1" l="1"/>
  <c r="E149" i="2"/>
  <c r="D149" i="2"/>
  <c r="E147" i="2"/>
  <c r="D147" i="2"/>
  <c r="I141" i="2" l="1"/>
  <c r="H141" i="2"/>
  <c r="G141" i="2"/>
  <c r="F141" i="2"/>
  <c r="E141" i="2"/>
  <c r="D141" i="2"/>
  <c r="J140" i="2"/>
  <c r="J139" i="2"/>
  <c r="J138" i="2"/>
  <c r="J137" i="2"/>
  <c r="J136" i="2"/>
  <c r="J135" i="2"/>
  <c r="J141" i="2" s="1"/>
  <c r="E120" i="2"/>
  <c r="D120" i="2"/>
  <c r="D103" i="2" s="1"/>
  <c r="F119" i="2"/>
  <c r="F118" i="2"/>
  <c r="F102" i="2" s="1"/>
  <c r="I114" i="2"/>
  <c r="H114" i="2"/>
  <c r="G114" i="2"/>
  <c r="F128" i="2" s="1"/>
  <c r="E102" i="2"/>
  <c r="D102" i="2"/>
  <c r="E101" i="2"/>
  <c r="E100" i="2"/>
  <c r="J99" i="2"/>
  <c r="J97" i="2"/>
  <c r="J96" i="2"/>
  <c r="J95" i="2"/>
  <c r="J94" i="2"/>
  <c r="I92" i="2"/>
  <c r="H92" i="2"/>
  <c r="G92" i="2"/>
  <c r="F92" i="2"/>
  <c r="E92" i="2"/>
  <c r="D92" i="2"/>
  <c r="B2" i="2"/>
  <c r="D91" i="1"/>
  <c r="E91" i="1"/>
  <c r="F91" i="1"/>
  <c r="G91" i="1"/>
  <c r="H91" i="1"/>
  <c r="I91" i="1"/>
  <c r="J93" i="1"/>
  <c r="J94" i="1"/>
  <c r="J95" i="1"/>
  <c r="J96" i="1"/>
  <c r="J98" i="1"/>
  <c r="G113" i="1"/>
  <c r="F121" i="1" s="1"/>
  <c r="G121" i="1" s="1"/>
  <c r="H121" i="1" s="1"/>
  <c r="I121" i="1" s="1"/>
  <c r="H113" i="1"/>
  <c r="I113" i="1"/>
  <c r="F115" i="1"/>
  <c r="G115" i="1" s="1"/>
  <c r="H115" i="1" s="1"/>
  <c r="F117" i="1"/>
  <c r="G117" i="1" s="1"/>
  <c r="F118" i="1"/>
  <c r="G118" i="1" s="1"/>
  <c r="H118" i="1" s="1"/>
  <c r="I118" i="1" s="1"/>
  <c r="D119" i="1"/>
  <c r="D100" i="1" s="1"/>
  <c r="E119" i="1"/>
  <c r="E99" i="1" s="1"/>
  <c r="E124" i="1"/>
  <c r="E128" i="1" s="1"/>
  <c r="F127" i="1"/>
  <c r="G127" i="1" s="1"/>
  <c r="J134" i="1"/>
  <c r="J135" i="1"/>
  <c r="J140" i="1" s="1"/>
  <c r="J15" i="1" s="1"/>
  <c r="J136" i="1"/>
  <c r="J137" i="1"/>
  <c r="J138" i="1"/>
  <c r="J139" i="1"/>
  <c r="D140" i="1"/>
  <c r="E140" i="1"/>
  <c r="F140" i="1"/>
  <c r="G140" i="1"/>
  <c r="H140" i="1"/>
  <c r="I140" i="1"/>
  <c r="D100" i="2" l="1"/>
  <c r="L3" i="3" s="1"/>
  <c r="M3" i="3" s="1"/>
  <c r="F126" i="1"/>
  <c r="G126" i="1" s="1"/>
  <c r="H126" i="1" s="1"/>
  <c r="I126" i="1" s="1"/>
  <c r="G119" i="2"/>
  <c r="F122" i="1"/>
  <c r="G122" i="1" s="1"/>
  <c r="H122" i="1" s="1"/>
  <c r="I122" i="1" s="1"/>
  <c r="F120" i="1"/>
  <c r="G120" i="1" s="1"/>
  <c r="H120" i="1" s="1"/>
  <c r="I120" i="1" s="1"/>
  <c r="F114" i="1"/>
  <c r="G114" i="1" s="1"/>
  <c r="D124" i="1"/>
  <c r="D128" i="1" s="1"/>
  <c r="F119" i="1"/>
  <c r="F125" i="1"/>
  <c r="G125" i="1" s="1"/>
  <c r="F123" i="1"/>
  <c r="G123" i="1" s="1"/>
  <c r="H123" i="1" s="1"/>
  <c r="I123" i="1" s="1"/>
  <c r="D93" i="2"/>
  <c r="F115" i="2"/>
  <c r="E125" i="2"/>
  <c r="E129" i="2" s="1"/>
  <c r="E103" i="2"/>
  <c r="E93" i="2" s="1"/>
  <c r="E104" i="2" s="1"/>
  <c r="F120" i="2"/>
  <c r="F103" i="2" s="1"/>
  <c r="H119" i="2"/>
  <c r="I119" i="2" s="1"/>
  <c r="G128" i="2"/>
  <c r="H128" i="2" s="1"/>
  <c r="I128" i="2" s="1"/>
  <c r="J14" i="2"/>
  <c r="J15" i="2"/>
  <c r="D101" i="2"/>
  <c r="F116" i="2"/>
  <c r="G118" i="2"/>
  <c r="F121" i="2"/>
  <c r="G121" i="2" s="1"/>
  <c r="H121" i="2" s="1"/>
  <c r="I121" i="2" s="1"/>
  <c r="F122" i="2"/>
  <c r="G122" i="2" s="1"/>
  <c r="H122" i="2" s="1"/>
  <c r="I122" i="2" s="1"/>
  <c r="F123" i="2"/>
  <c r="G123" i="2" s="1"/>
  <c r="H123" i="2" s="1"/>
  <c r="I123" i="2" s="1"/>
  <c r="F124" i="2"/>
  <c r="G124" i="2" s="1"/>
  <c r="H124" i="2" s="1"/>
  <c r="I124" i="2" s="1"/>
  <c r="D125" i="2"/>
  <c r="F127" i="2"/>
  <c r="F126" i="2"/>
  <c r="H127" i="1"/>
  <c r="I127" i="1" s="1"/>
  <c r="I115" i="1"/>
  <c r="J115" i="1" s="1"/>
  <c r="H114" i="1"/>
  <c r="H125" i="1"/>
  <c r="I125" i="1" s="1"/>
  <c r="H117" i="1"/>
  <c r="G119" i="1"/>
  <c r="J126" i="1"/>
  <c r="E100" i="1"/>
  <c r="E101" i="1" s="1"/>
  <c r="D99" i="1"/>
  <c r="J14" i="1"/>
  <c r="F100" i="1" l="1"/>
  <c r="F124" i="1"/>
  <c r="F128" i="1" s="1"/>
  <c r="F92" i="1" s="1"/>
  <c r="F102" i="1" s="1"/>
  <c r="G115" i="2"/>
  <c r="F101" i="2"/>
  <c r="F99" i="1"/>
  <c r="F101" i="1" s="1"/>
  <c r="F93" i="2"/>
  <c r="F104" i="2" s="1"/>
  <c r="J127" i="1"/>
  <c r="F100" i="2"/>
  <c r="G126" i="2"/>
  <c r="H126" i="2" s="1"/>
  <c r="I126" i="2" s="1"/>
  <c r="H118" i="2"/>
  <c r="G120" i="2"/>
  <c r="G103" i="2" s="1"/>
  <c r="G102" i="2"/>
  <c r="H115" i="2"/>
  <c r="J128" i="2"/>
  <c r="G127" i="2"/>
  <c r="H127" i="2" s="1"/>
  <c r="I127" i="2" s="1"/>
  <c r="D129" i="2"/>
  <c r="G116" i="2"/>
  <c r="H116" i="2" s="1"/>
  <c r="I116" i="2" s="1"/>
  <c r="F125" i="2"/>
  <c r="F129" i="2" s="1"/>
  <c r="E92" i="1"/>
  <c r="E102" i="1" s="1"/>
  <c r="D101" i="1"/>
  <c r="H119" i="1"/>
  <c r="I117" i="1"/>
  <c r="I119" i="1" s="1"/>
  <c r="I114" i="1"/>
  <c r="J114" i="1" s="1"/>
  <c r="G99" i="1"/>
  <c r="G124" i="1"/>
  <c r="G100" i="1"/>
  <c r="J125" i="1"/>
  <c r="J119" i="1" l="1"/>
  <c r="J127" i="2"/>
  <c r="J116" i="2"/>
  <c r="J126" i="2"/>
  <c r="I115" i="2"/>
  <c r="J115" i="2" s="1"/>
  <c r="H120" i="2"/>
  <c r="H103" i="2" s="1"/>
  <c r="H102" i="2"/>
  <c r="I118" i="2"/>
  <c r="G125" i="2"/>
  <c r="G129" i="2" s="1"/>
  <c r="G101" i="2"/>
  <c r="G100" i="2"/>
  <c r="G128" i="1"/>
  <c r="G101" i="1"/>
  <c r="I99" i="1"/>
  <c r="I124" i="1"/>
  <c r="I128" i="1" s="1"/>
  <c r="I100" i="1"/>
  <c r="D92" i="1"/>
  <c r="H100" i="1"/>
  <c r="H99" i="1"/>
  <c r="H124" i="1"/>
  <c r="H128" i="1" s="1"/>
  <c r="G93" i="2" l="1"/>
  <c r="G104" i="2" s="1"/>
  <c r="J100" i="1"/>
  <c r="J124" i="1"/>
  <c r="J128" i="1" s="1"/>
  <c r="J11" i="1" s="1"/>
  <c r="F14" i="1" s="1"/>
  <c r="I120" i="2"/>
  <c r="I103" i="2" s="1"/>
  <c r="I102" i="2"/>
  <c r="J102" i="2" s="1"/>
  <c r="H100" i="2"/>
  <c r="H125" i="2"/>
  <c r="H129" i="2" s="1"/>
  <c r="H101" i="2"/>
  <c r="H93" i="2" s="1"/>
  <c r="H104" i="2" s="1"/>
  <c r="H101" i="1"/>
  <c r="H92" i="1" s="1"/>
  <c r="J99" i="1"/>
  <c r="I101" i="1"/>
  <c r="D102" i="1"/>
  <c r="G92" i="1"/>
  <c r="G102" i="1" s="1"/>
  <c r="I125" i="2" l="1"/>
  <c r="I101" i="2"/>
  <c r="J101" i="2" s="1"/>
  <c r="I100" i="2"/>
  <c r="J120" i="2"/>
  <c r="J103" i="2" s="1"/>
  <c r="J100" i="2"/>
  <c r="I92" i="1"/>
  <c r="J92" i="1" s="1"/>
  <c r="H102" i="1"/>
  <c r="J101" i="1"/>
  <c r="I93" i="2" l="1"/>
  <c r="I104" i="2" s="1"/>
  <c r="J102" i="1"/>
  <c r="I102" i="1"/>
  <c r="I129" i="2"/>
  <c r="J125" i="2"/>
  <c r="J129" i="2" s="1"/>
  <c r="J12" i="1"/>
  <c r="J12" i="2" l="1"/>
  <c r="J11" i="2" l="1"/>
  <c r="F14" i="2" s="1"/>
  <c r="D104" i="2"/>
  <c r="J93" i="2"/>
  <c r="J104" i="2" s="1"/>
</calcChain>
</file>

<file path=xl/comments1.xml><?xml version="1.0" encoding="utf-8"?>
<comments xmlns="http://schemas.openxmlformats.org/spreadsheetml/2006/main">
  <authors>
    <author>Lenovo User</author>
  </authors>
  <commentList>
    <comment ref="D4" authorId="0" shapeId="0">
      <text>
        <r>
          <rPr>
            <b/>
            <sz val="9"/>
            <color indexed="81"/>
            <rFont val="Tahoma"/>
            <family val="2"/>
          </rPr>
          <t>Mo Devlin:</t>
        </r>
        <r>
          <rPr>
            <sz val="9"/>
            <color indexed="81"/>
            <rFont val="Tahoma"/>
            <family val="2"/>
          </rPr>
          <t xml:space="preserve">
was 788 until 3.16.18</t>
        </r>
      </text>
    </comment>
  </commentList>
</comments>
</file>

<file path=xl/comments2.xml><?xml version="1.0" encoding="utf-8"?>
<comments xmlns="http://schemas.openxmlformats.org/spreadsheetml/2006/main">
  <authors>
    <author>Lenovo User</author>
  </authors>
  <commentList>
    <comment ref="D117" authorId="0" shapeId="0">
      <text>
        <r>
          <rPr>
            <b/>
            <sz val="9"/>
            <color indexed="81"/>
            <rFont val="Tahoma"/>
            <family val="2"/>
          </rPr>
          <t>Lenovo User:</t>
        </r>
        <r>
          <rPr>
            <sz val="9"/>
            <color indexed="81"/>
            <rFont val="Tahoma"/>
            <family val="2"/>
          </rPr>
          <t xml:space="preserve">
Hrs were 788/year
</t>
        </r>
      </text>
    </comment>
  </commentList>
</comments>
</file>

<file path=xl/comments3.xml><?xml version="1.0" encoding="utf-8"?>
<comments xmlns="http://schemas.openxmlformats.org/spreadsheetml/2006/main">
  <authors>
    <author>Lenovo User</author>
  </authors>
  <commentList>
    <comment ref="D118" authorId="0" shapeId="0">
      <text>
        <r>
          <rPr>
            <b/>
            <sz val="9"/>
            <color indexed="81"/>
            <rFont val="Tahoma"/>
            <family val="2"/>
          </rPr>
          <t>Mo Devlin:</t>
        </r>
        <r>
          <rPr>
            <sz val="9"/>
            <color indexed="81"/>
            <rFont val="Tahoma"/>
            <family val="2"/>
          </rPr>
          <t xml:space="preserve">
was 5,854 until 3.16</t>
        </r>
      </text>
    </comment>
  </commentList>
</comments>
</file>

<file path=xl/sharedStrings.xml><?xml version="1.0" encoding="utf-8"?>
<sst xmlns="http://schemas.openxmlformats.org/spreadsheetml/2006/main" count="561" uniqueCount="281">
  <si>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</si>
  <si>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</si>
  <si>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</si>
  <si>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</si>
  <si>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</si>
  <si>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</si>
  <si>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</si>
  <si>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</si>
  <si>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</si>
  <si>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</si>
  <si>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</si>
  <si>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</si>
  <si>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</si>
  <si>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</si>
  <si>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</si>
  <si>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</si>
  <si>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</si>
  <si>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</si>
  <si>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</si>
  <si>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</si>
  <si>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</si>
  <si>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</si>
  <si>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</si>
  <si>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</si>
  <si>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</si>
  <si>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</si>
  <si>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</si>
  <si>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</si>
  <si>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</si>
  <si>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</si>
  <si>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</si>
  <si>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</si>
  <si>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</si>
  <si>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</si>
  <si>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</si>
  <si>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</si>
  <si>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</si>
  <si>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</si>
  <si>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</si>
  <si>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</si>
  <si>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</si>
  <si>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</si>
  <si>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Subtotal Other</t>
  </si>
  <si>
    <t>Farebox</t>
  </si>
  <si>
    <t xml:space="preserve">   State </t>
  </si>
  <si>
    <t xml:space="preserve">   Federal</t>
  </si>
  <si>
    <t>Other Revenue</t>
  </si>
  <si>
    <t>5% Vehicle Rental Tax</t>
  </si>
  <si>
    <t>$3 Vehicle Registration fee</t>
  </si>
  <si>
    <t>$7 Vehicle Registration fee</t>
  </si>
  <si>
    <t>1/2 Cent Sales Tax</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</si>
  <si>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</si>
  <si>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</si>
  <si>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</si>
  <si>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</si>
  <si>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</si>
  <si>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</si>
  <si>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</si>
  <si>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</si>
  <si>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</si>
  <si>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</si>
  <si>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GoTriangle</t>
  </si>
  <si>
    <t>If this is an expansion project, which organization will operate this expansion and how will it improve services?</t>
  </si>
  <si>
    <t>OP.3</t>
  </si>
  <si>
    <t>Weekday: 25.93 (project: 3.15)</t>
  </si>
  <si>
    <t>g) Revenue Hours</t>
  </si>
  <si>
    <t>Downtown Durham, NC State University, Downtown Raleigh</t>
  </si>
  <si>
    <t>f)  Major Market Destinations Served</t>
  </si>
  <si>
    <t>Duke &amp; VA Medical Centers - GoRaleigh Station</t>
  </si>
  <si>
    <t>e)  Geographic Termini</t>
  </si>
  <si>
    <t>GoTriangle vehicles</t>
  </si>
  <si>
    <t xml:space="preserve">d)  Assets Used </t>
  </si>
  <si>
    <t>c)  Frequency</t>
  </si>
  <si>
    <t>Weekday: 5:55 AM - 9:30 AM and 3:30 PM - 7:30 PM</t>
  </si>
  <si>
    <t xml:space="preserve">b)  Span </t>
  </si>
  <si>
    <t>Already implemented</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</si>
  <si>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</si>
  <si>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</si>
  <si>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</si>
  <si>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</si>
  <si>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</si>
  <si>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</si>
  <si>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</si>
  <si>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</si>
  <si>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</si>
  <si>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</si>
  <si>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</si>
  <si>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</si>
  <si>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</si>
  <si>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</si>
  <si>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</si>
  <si>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</si>
  <si>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</si>
  <si>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</si>
  <si>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</si>
  <si>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</si>
  <si>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</si>
  <si>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</si>
  <si>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</si>
  <si>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</si>
  <si>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</si>
  <si>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</si>
  <si>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</si>
  <si>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</si>
  <si>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Total revenue hours of expanded service provided through this project.</t>
  </si>
  <si>
    <t>c)</t>
  </si>
  <si>
    <t>AD-Contract Completion</t>
  </si>
  <si>
    <t>VP</t>
  </si>
  <si>
    <t>Number of passengers per revenue hour on Route DRX on weekdays.</t>
  </si>
  <si>
    <t>b)</t>
  </si>
  <si>
    <t>AD-Contract Start</t>
  </si>
  <si>
    <t>TS</t>
  </si>
  <si>
    <t>Average daily ridership on Route DRX on weekdays.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</si>
  <si>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</si>
  <si>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</si>
  <si>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</si>
  <si>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</si>
  <si>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</si>
  <si>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</si>
  <si>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</si>
  <si>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What is your plan if the request is not funded?</t>
  </si>
  <si>
    <t>DO.4</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</si>
  <si>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</si>
  <si>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</si>
  <si>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</si>
  <si>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</si>
  <si>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</si>
  <si>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</si>
  <si>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</si>
  <si>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</si>
  <si>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</si>
  <si>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</si>
  <si>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</si>
  <si>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</si>
  <si>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</si>
  <si>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</si>
  <si>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</si>
  <si>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</si>
  <si>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</si>
  <si>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</si>
  <si>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</si>
  <si>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</si>
  <si>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</si>
  <si>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</si>
  <si>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</si>
  <si>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</si>
  <si>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</si>
  <si>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</si>
  <si>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</si>
  <si>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</si>
  <si>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More options for trip times, and less crowding</t>
  </si>
  <si>
    <t>People traveling between Durham and Raleigh at peak times</t>
  </si>
  <si>
    <t>NC-147 and I-40 between Duke &amp; VA Medical Centers and downtown Raleigh</t>
  </si>
  <si>
    <t>Both</t>
  </si>
  <si>
    <t>What are the key benefits?</t>
  </si>
  <si>
    <t>Who will this Project serve?</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</si>
  <si>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</si>
  <si>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</si>
  <si>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</si>
  <si>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</si>
  <si>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</si>
  <si>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Project Description</t>
  </si>
  <si>
    <t>Project Cost</t>
  </si>
  <si>
    <t>Current Year</t>
  </si>
  <si>
    <t>N/A</t>
  </si>
  <si>
    <t>TTD Estimated Capital Cost</t>
  </si>
  <si>
    <t>Estimated Completion</t>
  </si>
  <si>
    <t xml:space="preserve">Estimated Start Date </t>
  </si>
  <si>
    <t>elandfried@gotriangle.org</t>
  </si>
  <si>
    <t>Erik Landfried</t>
  </si>
  <si>
    <t>Route DRX - Additional Peak Trips</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</si>
  <si>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</si>
  <si>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</si>
  <si>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</si>
  <si>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</si>
  <si>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</si>
  <si>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</si>
  <si>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</si>
  <si>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</si>
  <si>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</si>
  <si>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</si>
  <si>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</si>
  <si>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</si>
  <si>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</si>
  <si>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</si>
  <si>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</si>
  <si>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</si>
  <si>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</si>
  <si>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</si>
  <si>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 xml:space="preserve">[Three letter Agency] </t>
  </si>
  <si>
    <t>FY 2020</t>
  </si>
  <si>
    <t>CHT</t>
  </si>
  <si>
    <t xml:space="preserve">Unique Request ID: 
[FY Project Start year] </t>
  </si>
  <si>
    <t>FY 2019</t>
  </si>
  <si>
    <t>Number</t>
  </si>
  <si>
    <t>Project Type</t>
  </si>
  <si>
    <t>Agency</t>
  </si>
  <si>
    <t>FY</t>
  </si>
  <si>
    <t>Form Output</t>
  </si>
  <si>
    <t>Do Not Delete</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</si>
  <si>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</si>
  <si>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</si>
  <si>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</si>
  <si>
    <t>Raleigh-Durham Express, Additional Frequency</t>
  </si>
  <si>
    <t>From Duke &amp; VA Hospitals to GoRaleigh Station via NC-147, I-40, Wade Ave, and Hillsborough St.</t>
  </si>
  <si>
    <t>Triangle residents who commute between Raleigh and Durham, in either direction.</t>
  </si>
  <si>
    <t>Additional frequency, reduced crowding, and improved reliability.</t>
  </si>
  <si>
    <t>Enhancements to Route DRX, up to 30-minute peak frequency, were specifically selected as a regional project in the Transit Plan. Unfortunately, improving service to every 30 minutes requires more revenue hours than originally anticipated, and 30-minute service is not enough to accommodate the ridership demand on the route.</t>
  </si>
  <si>
    <t>Route DRX has consistently been a high-performing route. In FY 2017, it had 460 boardings on the average weekday, and 18.1 boardings per revenue hour - the highest total ridership and productivity of any GoTriangle express route. Continued residential and job growth in downtown Durham, downtown Raleigh, Duke University, and NC State University will increase demand even further. If the full level of investment is made, and ridership per service hour continues at its current rate, Route DRX could grow over the next few years to about 925 boardings per weekday.</t>
  </si>
  <si>
    <t>A few revenue hours are available from Wake County funds in the Triangle Tax District to provide limited reliability improvements and overcrowding relief on Route DRX. However, this would not be enough to completely ameliorate reliability issues or provide a meaningful increase in service levels.</t>
  </si>
  <si>
    <t>The average number of riders on Routes DRX each weekday.</t>
  </si>
  <si>
    <t>The number of passenger trips provided per revenue hour by Routes DRX.</t>
  </si>
  <si>
    <t>The total number of revenue hours provided through this Tax District investment.</t>
  </si>
  <si>
    <t>Ridership and on-time performance are expected to increase, and crowding is expected to decrease, once this project is implemented.</t>
  </si>
  <si>
    <t>Every 30 minutes or better (potentially as often as every 20 minutes)</t>
  </si>
  <si>
    <t>Vehicles already owned by GoTriangle</t>
  </si>
  <si>
    <t>GoRaleigh Station - Duke &amp; VA Hospitals</t>
  </si>
  <si>
    <t>Duke University, downtown Durham, NC State University, downtown Raleigh</t>
  </si>
  <si>
    <t>GoTriangle will operate this expansion. It will provide additional frequency for passengers, improve on-time performance, and relieve crowding.</t>
  </si>
  <si>
    <t>Farebox Revenue</t>
  </si>
  <si>
    <t xml:space="preserve">   Wake County (incl. farebox &amp; state)</t>
  </si>
  <si>
    <t>Durham Transit Work Plan</t>
  </si>
  <si>
    <t xml:space="preserve"> </t>
  </si>
  <si>
    <t>Project Shares Cost with Wake Transit Plan</t>
  </si>
  <si>
    <t>Project Location:</t>
  </si>
  <si>
    <t>Tax District Funding</t>
  </si>
  <si>
    <t>Weekdays</t>
  </si>
  <si>
    <t>Total 51.01 per weekday (up to 11.32 from Durham Co. in this request)</t>
  </si>
  <si>
    <t>TOTAL Funding</t>
  </si>
  <si>
    <t>TOTAL Durham Tax District</t>
  </si>
  <si>
    <t>Recalculated
 Daily Hours</t>
  </si>
  <si>
    <t xml:space="preserve">   Durham County Tax Revenue</t>
  </si>
  <si>
    <t>Proj #</t>
  </si>
  <si>
    <t>Project Name</t>
  </si>
  <si>
    <t>Project 
Start</t>
  </si>
  <si>
    <t>Hrs</t>
  </si>
  <si>
    <t>Days</t>
  </si>
  <si>
    <t>HrsDayCalc</t>
  </si>
  <si>
    <t>Hrs Day</t>
  </si>
  <si>
    <t>Peak Hrs</t>
  </si>
  <si>
    <t>FY19 
Durham</t>
  </si>
  <si>
    <t xml:space="preserve">FY19 
Wake </t>
  </si>
  <si>
    <t>Fy19 Total</t>
  </si>
  <si>
    <t>State</t>
  </si>
  <si>
    <t>FY19 hrs</t>
  </si>
  <si>
    <t>FY19 Hrs</t>
  </si>
  <si>
    <t>Project Description1</t>
  </si>
  <si>
    <t>Project Description2</t>
  </si>
  <si>
    <t xml:space="preserve">TO005-C </t>
  </si>
  <si>
    <t>Additional Trips for DRX (Durham-Raleigh Express) - Aug 2018</t>
  </si>
  <si>
    <t>unknown</t>
  </si>
  <si>
    <t>19GOT_TS2</t>
  </si>
  <si>
    <t xml:space="preserve">The service is proposed to operate for 227 weekdays in FY 2019 and 251 in FY 2020. </t>
  </si>
  <si>
    <t>The number of rev hours shown is the max anticipated investment from Durham County. If a schedule with 51.01 revenue hours cannot be operated with the number of vehicles available, or if additional bus operating projects are prioritized in Durham County, the cost of this budget request would be reduced.</t>
  </si>
  <si>
    <t>18GOT_TS7</t>
  </si>
  <si>
    <t>Exists FY18</t>
  </si>
  <si>
    <t>Due to high demand for express service between Durham and Raleigh, additional trips were added to Route DRX (Durham - Raleigh Express).</t>
  </si>
  <si>
    <t>This project is charged 100% to Durham County, but proportionate additional investment from Wake County is proposed in Wake's FY 2019 work plan.</t>
  </si>
  <si>
    <t>Request</t>
  </si>
  <si>
    <t>Hrs/Day</t>
  </si>
  <si>
    <t>Durham Hours</t>
  </si>
  <si>
    <t>Durham Cost</t>
  </si>
  <si>
    <t>Service Days</t>
  </si>
  <si>
    <t>Wake Hours</t>
  </si>
  <si>
    <t>Wake Costs</t>
  </si>
  <si>
    <t>Service Window</t>
  </si>
  <si>
    <t>Total Costs</t>
  </si>
  <si>
    <t>Appx Buses</t>
  </si>
  <si>
    <t>Total Annual Hours</t>
  </si>
  <si>
    <t>Hours/Day</t>
  </si>
  <si>
    <t>calculated</t>
  </si>
  <si>
    <r>
      <t>The number of revenue hours shown is the maximum anticipated investment from Durham County. If a schedule with 51.01 revenue hours cannot be operated with the number of vehicles available, or if additional bus operating projects are prioritized in Durham County, the cost of this budget request would be reduce.
Even without this project, Durham County is planned to contribute $72,102 to Route DRX in FY 2019 and $74,438 in FY 202</t>
    </r>
    <r>
      <rPr>
        <i/>
        <sz val="11"/>
        <color theme="1" tint="0.249977111117893"/>
        <rFont val="Calibri"/>
        <family val="2"/>
        <scheme val="minor"/>
      </rPr>
      <t>0.</t>
    </r>
  </si>
  <si>
    <t>g) Revenue Hours  (NEW)</t>
  </si>
  <si>
    <t>Due to high demand for express service between Durham and Raleigh, additional trips were added to Route DRX (Durham - Raleigh Express).
This project is charged 100% to Durham County, but proportionate additional investment from Wake County is proposed in Wake's FY 2019 work plan.</t>
  </si>
  <si>
    <r>
      <t xml:space="preserve">5:50 AM - 9:50 AM and 3:10 - 7:10 PM, weekdays only
</t>
    </r>
    <r>
      <rPr>
        <i/>
        <sz val="9"/>
        <color theme="1" tint="0.249977111117893"/>
        <rFont val="Calibri"/>
        <family val="2"/>
        <scheme val="minor"/>
      </rPr>
      <t>(project would generally maintain current span)</t>
    </r>
  </si>
  <si>
    <t xml:space="preserve">Revenue hours  </t>
  </si>
  <si>
    <t>Durham at  11.32</t>
  </si>
  <si>
    <t>FY19 Project Request</t>
  </si>
  <si>
    <t>DRX Shares Cost with Wake Transit Plan</t>
  </si>
  <si>
    <t>This request is Durham Only</t>
  </si>
  <si>
    <r>
      <t>Route DRX would have additional time and trips added, to provide service every 30 minutes or better during AM and PM peak periods</t>
    </r>
    <r>
      <rPr>
        <b/>
        <sz val="11"/>
        <color theme="1" tint="0.249977111117893"/>
        <rFont val="Calibri"/>
        <family val="2"/>
        <scheme val="minor"/>
      </rPr>
      <t xml:space="preserve">.  
 </t>
    </r>
    <r>
      <rPr>
        <b/>
        <sz val="11"/>
        <color rgb="FFFF0000"/>
        <rFont val="Calibri"/>
        <family val="2"/>
        <scheme val="minor"/>
      </rPr>
      <t xml:space="preserve">ADDED by GoTriangle 3.16.18 </t>
    </r>
    <r>
      <rPr>
        <sz val="11"/>
        <color rgb="FFFF0000"/>
        <rFont val="Calibri"/>
        <family val="2"/>
        <scheme val="minor"/>
      </rPr>
      <t>The "or better" is likely to take the form of 15-20 minute frequencies during the highest-ridership hour of the day.) Currently, frequencies vary between 30 and 45 minutes, which leads to vehicle crowding.  Durham County revenues from the Tax District currently contribute 2.12 revenue hours per day to the route. 
SWG Revision - Farebox at 15%, consistent with Transit Plans</t>
    </r>
    <r>
      <rPr>
        <sz val="11"/>
        <color theme="1" tint="0.249977111117893"/>
        <rFont val="Calibri"/>
        <family val="2"/>
        <scheme val="minor"/>
      </rPr>
      <t xml:space="preserve">
</t>
    </r>
    <r>
      <rPr>
        <b/>
        <sz val="12"/>
        <color theme="1" tint="0.249977111117893"/>
        <rFont val="Calibri"/>
        <family val="2"/>
        <scheme val="minor"/>
      </rPr>
      <t xml:space="preserve">
Prior to 3.16.18  </t>
    </r>
    <r>
      <rPr>
        <i/>
        <sz val="11"/>
        <color theme="1" tint="0.249977111117893"/>
        <rFont val="Calibri"/>
        <family val="2"/>
        <scheme val="minor"/>
      </rPr>
      <t xml:space="preserve">project would add 5.50 revenue hours per day, for a total Durham County contribution of 7.62 revenue hours per day. A parallel Wake County contribution would add up to 7.62 revenue hours per day. Currently, frequencies vary between 30 and 45 minutes. A precise schedule is still to be determined once the exact number of revenue hours and vehicles available is ascertained. The service span would not be significantly expanded from the current span, but it may be possible to provide service as often as every 20 minutes during the highest-ridership times.
</t>
    </r>
    <r>
      <rPr>
        <b/>
        <i/>
        <sz val="11"/>
        <color theme="1" tint="0.249977111117893"/>
        <rFont val="Calibri"/>
        <family val="2"/>
        <scheme val="minor"/>
      </rPr>
      <t>Total Service Hours between Durham DRX requests supports 30 new service hours per day.</t>
    </r>
    <r>
      <rPr>
        <i/>
        <sz val="11"/>
        <color theme="1" tint="0.249977111117893"/>
        <rFont val="Calibri"/>
        <family val="2"/>
        <scheme val="minor"/>
      </rPr>
      <t xml:space="preserve">
Durham County revenues from the Tax District currently contribute 3.15 revenue hours per day to the route. This project would fund the costs of </t>
    </r>
    <r>
      <rPr>
        <b/>
        <i/>
        <sz val="11"/>
        <color theme="1" tint="0.249977111117893"/>
        <rFont val="Calibri"/>
        <family val="2"/>
        <scheme val="minor"/>
      </rPr>
      <t>11.32 revenue hours</t>
    </r>
    <r>
      <rPr>
        <i/>
        <sz val="11"/>
        <color theme="1" tint="0.249977111117893"/>
        <rFont val="Calibri"/>
        <family val="2"/>
        <scheme val="minor"/>
      </rPr>
      <t xml:space="preserve"> per day, for a </t>
    </r>
    <r>
      <rPr>
        <b/>
        <i/>
        <sz val="11"/>
        <color theme="1" tint="0.249977111117893"/>
        <rFont val="Calibri"/>
        <family val="2"/>
        <scheme val="minor"/>
      </rPr>
      <t>total Durham County contribution for the costs of 14.47 revenue hours per day</t>
    </r>
    <r>
      <rPr>
        <i/>
        <sz val="11"/>
        <color theme="1" tint="0.249977111117893"/>
        <rFont val="Calibri"/>
        <family val="2"/>
        <scheme val="minor"/>
      </rPr>
      <t>.  A parallel Wake County contribution would add up to 14.47 revenue hours per day. The exact level of investment will be determined through GoTriangle's short-range planning process and related follow-up work, but the end result will be that Durham County and Wake County will each contribute 50% of the total Tax District investment in Route DRX.</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</si>
</sst>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 numFmtId="169" formatCode="0.0%"/>
    <numFmt numFmtId="170" formatCode="0.000"/>
  </numFmts>
  <fonts count="29"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b/>
      <sz val="11"/>
      <name val="Calibri"/>
      <family val="2"/>
      <scheme val="minor"/>
    </font>
    <font>
      <i/>
      <sz val="11"/>
      <color theme="1" tint="0.249977111117893"/>
      <name val="Calibri"/>
      <family val="2"/>
      <scheme val="minor"/>
    </font>
    <font>
      <b/>
      <i/>
      <u/>
      <sz val="11"/>
      <color theme="1" tint="0.249977111117893"/>
      <name val="Calibri"/>
      <family val="2"/>
      <scheme val="minor"/>
    </font>
    <font>
      <sz val="8"/>
      <color rgb="FF000000"/>
      <name val="Segoe UI"/>
      <family val="2"/>
    </font>
    <font>
      <sz val="10"/>
      <name val="Arial"/>
      <family val="2"/>
    </font>
    <font>
      <u/>
      <sz val="10"/>
      <color theme="10"/>
      <name val="Arial"/>
      <family val="2"/>
    </font>
    <font>
      <i/>
      <sz val="11"/>
      <color theme="1"/>
      <name val="Calibri"/>
      <family val="2"/>
      <scheme val="minor"/>
    </font>
    <font>
      <sz val="10"/>
      <color theme="1"/>
      <name val="Calibri"/>
      <family val="2"/>
      <scheme val="minor"/>
    </font>
    <font>
      <b/>
      <sz val="10"/>
      <color theme="1"/>
      <name val="Calibri"/>
      <family val="2"/>
      <scheme val="minor"/>
    </font>
    <font>
      <sz val="11"/>
      <color theme="1" tint="0.249977111117893"/>
      <name val="Arial Narrow"/>
      <family val="2"/>
    </font>
    <font>
      <sz val="11"/>
      <color theme="1"/>
      <name val="Times New Roman"/>
      <family val="2"/>
    </font>
    <font>
      <sz val="8"/>
      <color theme="1" tint="0.249977111117893"/>
      <name val="Arial Narrow"/>
      <family val="2"/>
    </font>
    <font>
      <i/>
      <sz val="9"/>
      <color theme="1" tint="0.249977111117893"/>
      <name val="Calibri"/>
      <family val="2"/>
      <scheme val="minor"/>
    </font>
    <font>
      <b/>
      <i/>
      <sz val="12"/>
      <color theme="1"/>
      <name val="Times New Roman"/>
      <family val="2"/>
    </font>
    <font>
      <sz val="9"/>
      <color indexed="81"/>
      <name val="Tahoma"/>
      <family val="2"/>
    </font>
    <font>
      <b/>
      <sz val="9"/>
      <color indexed="81"/>
      <name val="Tahoma"/>
      <family val="2"/>
    </font>
    <font>
      <b/>
      <sz val="12"/>
      <color theme="1" tint="0.249977111117893"/>
      <name val="Calibri"/>
      <family val="2"/>
      <scheme val="minor"/>
    </font>
    <font>
      <b/>
      <sz val="11"/>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bgColor indexed="64"/>
      </patternFill>
    </fill>
    <fill>
      <patternFill patternType="solid">
        <fgColor theme="2" tint="-0.499984740745262"/>
        <bgColor indexed="64"/>
      </patternFill>
    </fill>
    <fill>
      <patternFill patternType="solid">
        <fgColor theme="2"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s>
  <borders count="103">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top/>
      <bottom style="thin">
        <color theme="0" tint="-0.24994659260841701"/>
      </bottom>
      <diagonal/>
    </border>
    <border>
      <left style="thin">
        <color theme="2" tint="-0.24994659260841701"/>
      </left>
      <right style="thin">
        <color theme="2" tint="-0.24994659260841701"/>
      </right>
      <top style="medium">
        <color theme="2" tint="-0.24994659260841701"/>
      </top>
      <bottom style="thin">
        <color theme="2" tint="-0.24994659260841701"/>
      </bottom>
      <diagonal/>
    </border>
    <border>
      <left style="thin">
        <color theme="2" tint="-0.24994659260841701"/>
      </left>
      <right/>
      <top style="double">
        <color theme="2" tint="-0.24994659260841701"/>
      </top>
      <bottom style="thin">
        <color theme="2" tint="-0.24994659260841701"/>
      </bottom>
      <diagonal/>
    </border>
    <border>
      <left/>
      <right style="thin">
        <color theme="2" tint="-0.24994659260841701"/>
      </right>
      <top style="double">
        <color theme="2" tint="-0.24994659260841701"/>
      </top>
      <bottom style="medium">
        <color theme="2" tint="-0.24994659260841701"/>
      </bottom>
      <diagonal/>
    </border>
    <border>
      <left/>
      <right style="thin">
        <color theme="2" tint="-0.24994659260841701"/>
      </right>
      <top/>
      <bottom/>
      <diagonal/>
    </border>
    <border>
      <left style="thin">
        <color theme="2" tint="-0.24994659260841701"/>
      </left>
      <right/>
      <top/>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theme="2" tint="-0.24994659260841701"/>
      </right>
      <top/>
      <bottom style="thin">
        <color indexed="64"/>
      </bottom>
      <diagonal/>
    </border>
    <border>
      <left style="thin">
        <color theme="2" tint="-0.24994659260841701"/>
      </left>
      <right style="thin">
        <color theme="2" tint="-0.24994659260841701"/>
      </right>
      <top/>
      <bottom style="thin">
        <color indexed="64"/>
      </bottom>
      <diagonal/>
    </border>
    <border>
      <left style="thin">
        <color theme="2" tint="-0.24994659260841701"/>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theme="2" tint="-0.24994659260841701"/>
      </top>
      <bottom style="thin">
        <color theme="2" tint="-0.24994659260841701"/>
      </bottom>
      <diagonal/>
    </border>
    <border>
      <left/>
      <right style="thin">
        <color indexed="64"/>
      </right>
      <top style="thin">
        <color theme="2" tint="-0.24994659260841701"/>
      </top>
      <bottom style="thin">
        <color theme="2" tint="-0.24994659260841701"/>
      </bottom>
      <diagonal/>
    </border>
    <border>
      <left style="thin">
        <color indexed="64"/>
      </left>
      <right/>
      <top style="thin">
        <color theme="2" tint="-0.24994659260841701"/>
      </top>
      <bottom style="thin">
        <color indexed="64"/>
      </bottom>
      <diagonal/>
    </border>
    <border>
      <left/>
      <right style="thin">
        <color theme="2" tint="-0.24994659260841701"/>
      </right>
      <top style="thin">
        <color theme="2" tint="-0.24994659260841701"/>
      </top>
      <bottom style="thin">
        <color indexed="64"/>
      </bottom>
      <diagonal/>
    </border>
    <border>
      <left/>
      <right/>
      <top style="thin">
        <color theme="2" tint="-0.24994659260841701"/>
      </top>
      <bottom style="thin">
        <color indexed="64"/>
      </bottom>
      <diagonal/>
    </border>
    <border>
      <left/>
      <right style="thin">
        <color indexed="64"/>
      </right>
      <top style="thin">
        <color theme="2" tint="-0.24994659260841701"/>
      </top>
      <bottom style="thin">
        <color indexed="64"/>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indexed="64"/>
      </right>
      <top style="medium">
        <color theme="2" tint="-0.24994659260841701"/>
      </top>
      <bottom style="medium">
        <color theme="2" tint="-0.24994659260841701"/>
      </bottom>
      <diagonal/>
    </border>
    <border>
      <left style="thin">
        <color indexed="64"/>
      </left>
      <right/>
      <top/>
      <bottom style="thin">
        <color indexed="64"/>
      </bottom>
      <diagonal/>
    </border>
    <border>
      <left style="thin">
        <color indexed="64"/>
      </left>
      <right/>
      <top style="thin">
        <color indexed="64"/>
      </top>
      <bottom style="double">
        <color theme="2" tint="-0.24994659260841701"/>
      </bottom>
      <diagonal/>
    </border>
    <border>
      <left/>
      <right style="thin">
        <color theme="2" tint="-0.24994659260841701"/>
      </right>
      <top style="thin">
        <color indexed="64"/>
      </top>
      <bottom style="double">
        <color theme="2" tint="-0.24994659260841701"/>
      </bottom>
      <diagonal/>
    </border>
    <border>
      <left style="thin">
        <color theme="2" tint="-0.24994659260841701"/>
      </left>
      <right/>
      <top style="thin">
        <color indexed="64"/>
      </top>
      <bottom/>
      <diagonal/>
    </border>
    <border>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style="double">
        <color theme="2" tint="-0.24994659260841701"/>
      </bottom>
      <diagonal/>
    </border>
    <border>
      <left style="thin">
        <color theme="2" tint="-0.24994659260841701"/>
      </left>
      <right style="thin">
        <color indexed="64"/>
      </right>
      <top style="thin">
        <color indexed="64"/>
      </top>
      <bottom style="double">
        <color theme="2" tint="-0.24994659260841701"/>
      </bottom>
      <diagonal/>
    </border>
    <border>
      <left style="thin">
        <color indexed="64"/>
      </left>
      <right/>
      <top style="double">
        <color theme="2" tint="-0.24994659260841701"/>
      </top>
      <bottom style="medium">
        <color theme="2" tint="-0.24994659260841701"/>
      </bottom>
      <diagonal/>
    </border>
    <border>
      <left/>
      <right style="thin">
        <color indexed="64"/>
      </right>
      <top style="double">
        <color theme="2" tint="-0.24994659260841701"/>
      </top>
      <bottom style="thin">
        <color theme="2" tint="-0.24994659260841701"/>
      </bottom>
      <diagonal/>
    </border>
    <border>
      <left style="thin">
        <color indexed="64"/>
      </left>
      <right/>
      <top/>
      <bottom style="thin">
        <color theme="2" tint="-0.24994659260841701"/>
      </bottom>
      <diagonal/>
    </border>
    <border>
      <left/>
      <right style="thin">
        <color indexed="64"/>
      </right>
      <top/>
      <bottom/>
      <diagonal/>
    </border>
    <border>
      <left style="thin">
        <color indexed="64"/>
      </left>
      <right/>
      <top/>
      <bottom style="thin">
        <color theme="0" tint="-0.24994659260841701"/>
      </bottom>
      <diagonal/>
    </border>
    <border>
      <left/>
      <right style="thin">
        <color indexed="64"/>
      </right>
      <top/>
      <bottom style="thin">
        <color theme="0" tint="-0.24994659260841701"/>
      </bottom>
      <diagonal/>
    </border>
    <border>
      <left style="thin">
        <color indexed="64"/>
      </left>
      <right style="thin">
        <color theme="2" tint="-0.24994659260841701"/>
      </right>
      <top/>
      <bottom style="thin">
        <color theme="2" tint="-0.24994659260841701"/>
      </bottom>
      <diagonal/>
    </border>
    <border>
      <left style="thin">
        <color theme="2" tint="-0.24994659260841701"/>
      </left>
      <right style="thin">
        <color indexed="64"/>
      </right>
      <top/>
      <bottom style="thin">
        <color theme="2" tint="-0.24994659260841701"/>
      </bottom>
      <diagonal/>
    </border>
    <border>
      <left style="thin">
        <color indexed="64"/>
      </left>
      <right/>
      <top style="thin">
        <color theme="2" tint="-0.24994659260841701"/>
      </top>
      <bottom/>
      <diagonal/>
    </border>
    <border>
      <left style="thin">
        <color theme="2" tint="-0.24994659260841701"/>
      </left>
      <right style="thin">
        <color indexed="64"/>
      </right>
      <top style="thin">
        <color theme="2" tint="-0.24994659260841701"/>
      </top>
      <bottom/>
      <diagonal/>
    </border>
    <border>
      <left style="thin">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indexed="64"/>
      </right>
      <top style="thin">
        <color theme="2" tint="-0.24994659260841701"/>
      </top>
      <bottom style="double">
        <color theme="2" tint="-0.24994659260841701"/>
      </bottom>
      <diagonal/>
    </border>
    <border>
      <left/>
      <right/>
      <top/>
      <bottom style="thin">
        <color indexed="64"/>
      </bottom>
      <diagonal/>
    </border>
    <border>
      <left/>
      <right style="thin">
        <color indexed="64"/>
      </right>
      <top/>
      <bottom style="thin">
        <color indexed="64"/>
      </bottom>
      <diagonal/>
    </border>
    <border>
      <left style="thin">
        <color indexed="64"/>
      </left>
      <right style="thin">
        <color theme="2" tint="-0.24994659260841701"/>
      </right>
      <top style="thin">
        <color indexed="64"/>
      </top>
      <bottom style="thin">
        <color indexed="64"/>
      </bottom>
      <diagonal/>
    </border>
    <border>
      <left style="thin">
        <color theme="2" tint="-0.24994659260841701"/>
      </left>
      <right style="thin">
        <color theme="2" tint="-0.24994659260841701"/>
      </right>
      <top style="thin">
        <color indexed="64"/>
      </top>
      <bottom style="thin">
        <color indexed="64"/>
      </bottom>
      <diagonal/>
    </border>
    <border>
      <left style="thin">
        <color theme="2" tint="-0.24994659260841701"/>
      </left>
      <right style="thin">
        <color indexed="64"/>
      </right>
      <top style="thin">
        <color indexed="64"/>
      </top>
      <bottom style="thin">
        <color indexed="64"/>
      </bottom>
      <diagonal/>
    </border>
    <border>
      <left/>
      <right style="thin">
        <color theme="2" tint="-0.24994659260841701"/>
      </right>
      <top/>
      <bottom style="thin">
        <color indexed="64"/>
      </bottom>
      <diagonal/>
    </border>
    <border>
      <left style="thin">
        <color theme="2" tint="-0.24994659260841701"/>
      </left>
      <right/>
      <top/>
      <bottom style="thin">
        <color indexed="64"/>
      </bottom>
      <diagonal/>
    </border>
    <border>
      <left style="medium">
        <color indexed="64"/>
      </left>
      <right/>
      <top style="medium">
        <color indexed="64"/>
      </top>
      <bottom/>
      <diagonal/>
    </border>
    <border>
      <left style="thin">
        <color indexed="64"/>
      </left>
      <right/>
      <top style="medium">
        <color indexed="64"/>
      </top>
      <bottom style="double">
        <color theme="2" tint="-0.24994659260841701"/>
      </bottom>
      <diagonal/>
    </border>
    <border>
      <left/>
      <right style="thin">
        <color theme="2" tint="-0.24994659260841701"/>
      </right>
      <top style="medium">
        <color indexed="64"/>
      </top>
      <bottom style="double">
        <color theme="2" tint="-0.24994659260841701"/>
      </bottom>
      <diagonal/>
    </border>
    <border>
      <left style="thin">
        <color theme="2" tint="-0.24994659260841701"/>
      </left>
      <right/>
      <top style="medium">
        <color indexed="64"/>
      </top>
      <bottom/>
      <diagonal/>
    </border>
    <border>
      <left/>
      <right/>
      <top style="medium">
        <color indexed="64"/>
      </top>
      <bottom/>
      <diagonal/>
    </border>
    <border>
      <left/>
      <right style="thin">
        <color theme="2" tint="-0.24994659260841701"/>
      </right>
      <top style="medium">
        <color indexed="64"/>
      </top>
      <bottom/>
      <diagonal/>
    </border>
    <border>
      <left style="thin">
        <color theme="2" tint="-0.24994659260841701"/>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bottom/>
      <diagonal/>
    </border>
    <border>
      <left/>
      <right style="medium">
        <color indexed="64"/>
      </right>
      <top style="double">
        <color theme="2" tint="-0.24994659260841701"/>
      </top>
      <bottom style="thin">
        <color theme="2" tint="-0.24994659260841701"/>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style="medium">
        <color indexed="64"/>
      </right>
      <top/>
      <bottom style="thin">
        <color theme="2" tint="-0.24994659260841701"/>
      </bottom>
      <diagonal/>
    </border>
    <border>
      <left/>
      <right style="medium">
        <color indexed="64"/>
      </right>
      <top style="thin">
        <color indexed="64"/>
      </top>
      <bottom style="thin">
        <color indexed="64"/>
      </bottom>
      <diagonal/>
    </border>
    <border>
      <left style="thin">
        <color theme="2" tint="-0.24994659260841701"/>
      </left>
      <right style="medium">
        <color indexed="64"/>
      </right>
      <top/>
      <bottom style="thin">
        <color indexed="64"/>
      </bottom>
      <diagonal/>
    </border>
    <border>
      <left/>
      <right style="medium">
        <color indexed="64"/>
      </right>
      <top style="thin">
        <color theme="2" tint="-0.24994659260841701"/>
      </top>
      <bottom style="thin">
        <color theme="2" tint="-0.24994659260841701"/>
      </bottom>
      <diagonal/>
    </border>
    <border>
      <left/>
      <right style="medium">
        <color indexed="64"/>
      </right>
      <top style="thin">
        <color indexed="64"/>
      </top>
      <bottom/>
      <diagonal/>
    </border>
    <border>
      <left/>
      <right style="medium">
        <color indexed="64"/>
      </right>
      <top style="thin">
        <color theme="2" tint="-0.24994659260841701"/>
      </top>
      <bottom style="thin">
        <color indexed="64"/>
      </bottom>
      <diagonal/>
    </border>
    <border>
      <left style="medium">
        <color indexed="64"/>
      </left>
      <right/>
      <top style="thin">
        <color indexed="64"/>
      </top>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medium">
        <color indexed="64"/>
      </right>
      <top style="thin">
        <color theme="2" tint="-0.24994659260841701"/>
      </top>
      <bottom/>
      <diagonal/>
    </border>
    <border>
      <left style="medium">
        <color indexed="64"/>
      </left>
      <right/>
      <top/>
      <bottom style="thin">
        <color indexed="64"/>
      </bottom>
      <diagonal/>
    </border>
    <border>
      <left style="thin">
        <color theme="2" tint="-0.24994659260841701"/>
      </left>
      <right style="medium">
        <color indexed="64"/>
      </right>
      <top style="thin">
        <color indexed="64"/>
      </top>
      <bottom style="thin">
        <color indexed="64"/>
      </bottom>
      <diagonal/>
    </border>
    <border>
      <left style="thin">
        <color theme="2" tint="-0.24994659260841701"/>
      </left>
      <right style="medium">
        <color indexed="64"/>
      </right>
      <top style="thin">
        <color theme="2" tint="-0.24994659260841701"/>
      </top>
      <bottom style="double">
        <color theme="2" tint="-0.24994659260841701"/>
      </bottom>
      <diagonal/>
    </border>
    <border>
      <left style="medium">
        <color indexed="64"/>
      </left>
      <right/>
      <top/>
      <bottom style="medium">
        <color indexed="64"/>
      </bottom>
      <diagonal/>
    </border>
    <border>
      <left style="thin">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thin">
        <color indexed="64"/>
      </left>
      <right style="thin">
        <color theme="2" tint="-0.24994659260841701"/>
      </right>
      <top style="thin">
        <color theme="2" tint="-0.24994659260841701"/>
      </top>
      <bottom/>
      <diagonal/>
    </border>
  </borders>
  <cellStyleXfs count="14">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0" fontId="16" fillId="0" borderId="0" applyNumberFormat="0" applyFill="0" applyBorder="0" applyAlignment="0" applyProtection="0"/>
    <xf numFmtId="0" fontId="15" fillId="0" borderId="0"/>
    <xf numFmtId="0" fontId="15" fillId="0" borderId="0"/>
    <xf numFmtId="0" fontId="15"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9" fontId="6" fillId="0" borderId="0" applyFont="0" applyFill="0" applyBorder="0" applyAlignment="0" applyProtection="0"/>
  </cellStyleXfs>
  <cellXfs count="436">
    <xf numFmtId="0" fontId="0" fillId="0" borderId="0" xfId="0"/>
    <xf numFmtId="0" fontId="1" fillId="0" borderId="0" xfId="0" applyFont="1"/>
    <xf numFmtId="0" fontId="1" fillId="2" borderId="0" xfId="0" applyFont="1" applyFill="1"/>
    <xf numFmtId="0" fontId="8" fillId="2" borderId="0" xfId="0" applyFont="1" applyFill="1"/>
    <xf numFmtId="0" fontId="3" fillId="2" borderId="0" xfId="0" applyFont="1" applyFill="1"/>
    <xf numFmtId="0" fontId="4" fillId="0" borderId="0" xfId="0" applyFont="1"/>
    <xf numFmtId="0" fontId="4" fillId="2" borderId="0" xfId="0" applyFont="1" applyFill="1"/>
    <xf numFmtId="0" fontId="9" fillId="2" borderId="0" xfId="0" applyFont="1" applyFill="1"/>
    <xf numFmtId="0" fontId="4" fillId="0" borderId="0" xfId="0" applyFont="1" applyFill="1"/>
    <xf numFmtId="0" fontId="1" fillId="0" borderId="0" xfId="0" applyFont="1" applyFill="1"/>
    <xf numFmtId="0" fontId="8" fillId="2" borderId="0" xfId="0" applyFont="1" applyFill="1" applyBorder="1"/>
    <xf numFmtId="10" fontId="9" fillId="2" borderId="9" xfId="3" applyNumberFormat="1" applyFont="1" applyFill="1" applyBorder="1" applyAlignment="1">
      <alignment horizontal="center"/>
    </xf>
    <xf numFmtId="0" fontId="5" fillId="5" borderId="0" xfId="0" applyFont="1" applyFill="1" applyAlignment="1">
      <alignment horizontal="center" vertical="center"/>
    </xf>
    <xf numFmtId="0" fontId="9" fillId="2" borderId="0" xfId="0" applyFont="1" applyFill="1" applyAlignment="1">
      <alignment vertical="top"/>
    </xf>
    <xf numFmtId="0" fontId="3" fillId="0" borderId="0" xfId="0" applyFont="1"/>
    <xf numFmtId="0" fontId="8" fillId="2" borderId="0" xfId="0" applyFont="1" applyFill="1" applyBorder="1" applyAlignment="1">
      <alignment horizontal="left" wrapText="1"/>
    </xf>
    <xf numFmtId="0" fontId="11" fillId="2" borderId="0" xfId="0" applyFont="1" applyFill="1"/>
    <xf numFmtId="0" fontId="1" fillId="7" borderId="0" xfId="0" applyFont="1" applyFill="1"/>
    <xf numFmtId="0" fontId="11" fillId="7" borderId="0" xfId="0" applyFont="1" applyFill="1" applyAlignment="1">
      <alignment vertical="top"/>
    </xf>
    <xf numFmtId="0" fontId="11" fillId="2" borderId="0" xfId="0" applyFont="1" applyFill="1" applyAlignment="1">
      <alignment vertical="top"/>
    </xf>
    <xf numFmtId="0" fontId="1" fillId="3" borderId="10" xfId="0" applyFont="1" applyFill="1" applyBorder="1" applyAlignment="1">
      <alignment vertical="center" wrapText="1"/>
    </xf>
    <xf numFmtId="0" fontId="1" fillId="5" borderId="0" xfId="0" applyFont="1" applyFill="1"/>
    <xf numFmtId="0" fontId="1" fillId="0" borderId="0" xfId="0" applyFont="1" applyAlignment="1">
      <alignment horizontal="center"/>
    </xf>
    <xf numFmtId="0" fontId="8" fillId="2" borderId="0" xfId="0" applyFont="1" applyFill="1" applyAlignment="1">
      <alignment horizontal="right" vertical="top"/>
    </xf>
    <xf numFmtId="0" fontId="4" fillId="5" borderId="0" xfId="0" applyFont="1" applyFill="1"/>
    <xf numFmtId="0" fontId="8" fillId="2" borderId="0" xfId="0" applyFont="1" applyFill="1" applyBorder="1" applyAlignment="1">
      <alignment horizontal="left" vertical="top" wrapText="1"/>
    </xf>
    <xf numFmtId="0" fontId="5" fillId="5" borderId="0" xfId="0" applyFont="1" applyFill="1"/>
    <xf numFmtId="0" fontId="5" fillId="5" borderId="0" xfId="0" applyFont="1" applyFill="1" applyAlignment="1">
      <alignment vertical="center"/>
    </xf>
    <xf numFmtId="0" fontId="8" fillId="2" borderId="0" xfId="0" applyFont="1" applyFill="1" applyAlignment="1">
      <alignment wrapText="1"/>
    </xf>
    <xf numFmtId="165" fontId="8" fillId="2" borderId="0" xfId="1" applyNumberFormat="1" applyFont="1" applyFill="1" applyBorder="1" applyAlignment="1">
      <alignment horizontal="center" vertical="center"/>
    </xf>
    <xf numFmtId="165" fontId="8" fillId="2" borderId="0" xfId="1" applyNumberFormat="1" applyFont="1" applyFill="1" applyBorder="1" applyAlignment="1">
      <alignment horizontal="left" vertical="center" wrapText="1"/>
    </xf>
    <xf numFmtId="166" fontId="1" fillId="0" borderId="0" xfId="0" applyNumberFormat="1" applyFont="1"/>
    <xf numFmtId="0" fontId="8" fillId="2" borderId="5" xfId="0" applyFont="1" applyFill="1" applyBorder="1" applyAlignment="1">
      <alignment horizontal="left"/>
    </xf>
    <xf numFmtId="0" fontId="1" fillId="5" borderId="0" xfId="0" applyFont="1" applyFill="1" applyAlignment="1">
      <alignment horizontal="center"/>
    </xf>
    <xf numFmtId="0" fontId="9" fillId="4" borderId="0" xfId="0" applyFont="1" applyFill="1" applyBorder="1" applyAlignment="1">
      <alignment vertical="center" wrapText="1"/>
    </xf>
    <xf numFmtId="0" fontId="9" fillId="4" borderId="13" xfId="0" applyFont="1" applyFill="1" applyBorder="1" applyAlignment="1">
      <alignment vertical="center" wrapText="1"/>
    </xf>
    <xf numFmtId="0" fontId="1" fillId="2" borderId="0" xfId="0" applyFont="1" applyFill="1" applyBorder="1"/>
    <xf numFmtId="0" fontId="3" fillId="2" borderId="0" xfId="0" applyFont="1" applyFill="1" applyBorder="1"/>
    <xf numFmtId="14" fontId="8" fillId="2" borderId="0" xfId="0" applyNumberFormat="1" applyFont="1" applyFill="1" applyBorder="1" applyAlignment="1"/>
    <xf numFmtId="14" fontId="5" fillId="2" borderId="0" xfId="0" applyNumberFormat="1" applyFont="1" applyFill="1" applyBorder="1" applyAlignment="1"/>
    <xf numFmtId="0" fontId="1" fillId="2" borderId="0" xfId="0" applyFont="1" applyFill="1" applyAlignment="1">
      <alignment horizontal="center"/>
    </xf>
    <xf numFmtId="166" fontId="1" fillId="2" borderId="0" xfId="0" applyNumberFormat="1" applyFont="1" applyFill="1"/>
    <xf numFmtId="0" fontId="9" fillId="2" borderId="13" xfId="0" applyFont="1" applyFill="1" applyBorder="1" applyAlignment="1">
      <alignment vertical="center" wrapText="1"/>
    </xf>
    <xf numFmtId="0" fontId="9" fillId="2" borderId="0" xfId="0" applyFont="1" applyFill="1" applyBorder="1" applyAlignment="1">
      <alignment vertical="center" wrapText="1"/>
    </xf>
    <xf numFmtId="0" fontId="5" fillId="2" borderId="0" xfId="0" applyFont="1" applyFill="1" applyAlignment="1">
      <alignment horizontal="center" vertical="center"/>
    </xf>
    <xf numFmtId="0" fontId="5" fillId="2" borderId="0" xfId="0" applyFont="1" applyFill="1"/>
    <xf numFmtId="0" fontId="5" fillId="2" borderId="0" xfId="0" applyFont="1" applyFill="1" applyAlignment="1">
      <alignment vertical="center"/>
    </xf>
    <xf numFmtId="0" fontId="1" fillId="2" borderId="10" xfId="0" applyFont="1" applyFill="1" applyBorder="1" applyAlignment="1">
      <alignment vertical="center" wrapText="1"/>
    </xf>
    <xf numFmtId="0" fontId="2" fillId="2" borderId="0" xfId="0" applyFont="1" applyFill="1" applyBorder="1" applyAlignment="1"/>
    <xf numFmtId="0" fontId="9" fillId="2" borderId="5" xfId="0" applyFont="1" applyFill="1" applyBorder="1" applyAlignment="1">
      <alignment horizontal="center"/>
    </xf>
    <xf numFmtId="165" fontId="8" fillId="2" borderId="5" xfId="1" applyNumberFormat="1" applyFont="1" applyFill="1" applyBorder="1"/>
    <xf numFmtId="165" fontId="8" fillId="2" borderId="5" xfId="1" applyNumberFormat="1" applyFont="1" applyFill="1" applyBorder="1" applyAlignment="1">
      <alignment vertical="center"/>
    </xf>
    <xf numFmtId="165" fontId="8" fillId="2" borderId="3" xfId="1" applyNumberFormat="1" applyFont="1" applyFill="1" applyBorder="1" applyAlignment="1"/>
    <xf numFmtId="165" fontId="8" fillId="2" borderId="2" xfId="1" applyNumberFormat="1" applyFont="1" applyFill="1" applyBorder="1" applyAlignment="1"/>
    <xf numFmtId="164" fontId="8" fillId="2" borderId="5" xfId="2" applyNumberFormat="1" applyFont="1" applyFill="1" applyBorder="1" applyProtection="1">
      <protection locked="0"/>
    </xf>
    <xf numFmtId="41" fontId="8" fillId="2" borderId="5" xfId="2" applyNumberFormat="1" applyFont="1" applyFill="1" applyBorder="1" applyProtection="1">
      <protection locked="0"/>
    </xf>
    <xf numFmtId="0" fontId="2" fillId="2" borderId="7" xfId="0" applyFont="1" applyFill="1" applyBorder="1" applyAlignment="1"/>
    <xf numFmtId="0" fontId="9" fillId="2" borderId="6" xfId="0" applyFont="1" applyFill="1" applyBorder="1" applyAlignment="1">
      <alignment horizontal="center"/>
    </xf>
    <xf numFmtId="44" fontId="8" fillId="2" borderId="5" xfId="2" applyFont="1" applyFill="1" applyBorder="1" applyProtection="1">
      <protection locked="0"/>
    </xf>
    <xf numFmtId="44" fontId="8" fillId="2" borderId="8" xfId="2" applyFont="1" applyFill="1" applyBorder="1"/>
    <xf numFmtId="44" fontId="8" fillId="2" borderId="5" xfId="2" applyFont="1" applyFill="1" applyBorder="1"/>
    <xf numFmtId="44" fontId="8" fillId="2" borderId="5" xfId="2" applyFont="1" applyFill="1" applyBorder="1" applyAlignment="1" applyProtection="1">
      <protection locked="0"/>
    </xf>
    <xf numFmtId="44" fontId="8" fillId="2" borderId="5" xfId="2" applyFont="1" applyFill="1" applyBorder="1" applyAlignment="1"/>
    <xf numFmtId="0" fontId="8" fillId="2" borderId="5" xfId="0" applyFont="1" applyFill="1" applyBorder="1" applyAlignment="1">
      <alignment horizontal="left"/>
    </xf>
    <xf numFmtId="164" fontId="9" fillId="2" borderId="4" xfId="2" applyNumberFormat="1" applyFont="1" applyFill="1" applyBorder="1"/>
    <xf numFmtId="0" fontId="7" fillId="2" borderId="0" xfId="0" applyFont="1" applyFill="1"/>
    <xf numFmtId="165" fontId="8" fillId="9" borderId="0" xfId="1" applyNumberFormat="1" applyFont="1" applyFill="1" applyBorder="1" applyAlignment="1">
      <alignment horizontal="left" vertical="center" wrapText="1"/>
    </xf>
    <xf numFmtId="164" fontId="8" fillId="2" borderId="23" xfId="2" applyNumberFormat="1" applyFont="1" applyFill="1" applyBorder="1" applyAlignment="1" applyProtection="1">
      <alignment vertical="center"/>
      <protection hidden="1"/>
    </xf>
    <xf numFmtId="0" fontId="8" fillId="2" borderId="25" xfId="0" applyFont="1" applyFill="1" applyBorder="1" applyAlignment="1">
      <alignment horizontal="left"/>
    </xf>
    <xf numFmtId="164" fontId="8" fillId="2" borderId="26" xfId="2" applyNumberFormat="1" applyFont="1" applyFill="1" applyBorder="1" applyAlignment="1" applyProtection="1">
      <alignment vertical="center"/>
      <protection hidden="1"/>
    </xf>
    <xf numFmtId="0" fontId="9" fillId="2" borderId="27" xfId="0" applyFont="1" applyFill="1" applyBorder="1"/>
    <xf numFmtId="0" fontId="9" fillId="2" borderId="28" xfId="0" applyFont="1" applyFill="1" applyBorder="1"/>
    <xf numFmtId="0" fontId="4" fillId="2" borderId="28" xfId="0" applyFont="1" applyFill="1" applyBorder="1"/>
    <xf numFmtId="0" fontId="9" fillId="2" borderId="29" xfId="0" applyFont="1" applyFill="1" applyBorder="1"/>
    <xf numFmtId="0" fontId="9" fillId="2" borderId="20" xfId="0" applyFont="1" applyFill="1" applyBorder="1" applyAlignment="1">
      <alignment horizontal="center"/>
    </xf>
    <xf numFmtId="0" fontId="9" fillId="2" borderId="21" xfId="0" applyFont="1" applyFill="1" applyBorder="1" applyAlignment="1">
      <alignment horizontal="center"/>
    </xf>
    <xf numFmtId="165" fontId="9" fillId="2" borderId="23" xfId="1" applyNumberFormat="1" applyFont="1" applyFill="1" applyBorder="1" applyAlignment="1">
      <alignment horizontal="center"/>
    </xf>
    <xf numFmtId="165" fontId="8" fillId="2" borderId="37" xfId="1" applyNumberFormat="1" applyFont="1" applyFill="1" applyBorder="1" applyAlignment="1"/>
    <xf numFmtId="165" fontId="9" fillId="2" borderId="25" xfId="1" applyNumberFormat="1" applyFont="1" applyFill="1" applyBorder="1"/>
    <xf numFmtId="165" fontId="8" fillId="2" borderId="5" xfId="2" applyNumberFormat="1" applyFont="1" applyFill="1" applyBorder="1" applyProtection="1">
      <protection locked="0"/>
    </xf>
    <xf numFmtId="165" fontId="8" fillId="2" borderId="5" xfId="2" applyNumberFormat="1" applyFont="1" applyFill="1" applyBorder="1"/>
    <xf numFmtId="164" fontId="8" fillId="2" borderId="5" xfId="2" applyNumberFormat="1" applyFont="1" applyFill="1" applyBorder="1"/>
    <xf numFmtId="0" fontId="8" fillId="2" borderId="33" xfId="0" applyFont="1" applyFill="1" applyBorder="1"/>
    <xf numFmtId="0" fontId="9" fillId="2" borderId="42" xfId="0" applyFont="1" applyFill="1" applyBorder="1" applyAlignment="1">
      <alignment horizontal="center"/>
    </xf>
    <xf numFmtId="0" fontId="8" fillId="2" borderId="7" xfId="0" applyFont="1" applyFill="1" applyBorder="1"/>
    <xf numFmtId="10" fontId="9" fillId="2" borderId="43" xfId="3" applyNumberFormat="1" applyFont="1" applyFill="1" applyBorder="1" applyAlignment="1">
      <alignment horizontal="center"/>
    </xf>
    <xf numFmtId="44" fontId="9" fillId="2" borderId="23" xfId="2" applyFont="1" applyFill="1" applyBorder="1" applyAlignment="1">
      <alignment horizontal="center"/>
    </xf>
    <xf numFmtId="164" fontId="9" fillId="2" borderId="23" xfId="2" applyNumberFormat="1" applyFont="1" applyFill="1" applyBorder="1" applyAlignment="1">
      <alignment horizontal="center"/>
    </xf>
    <xf numFmtId="164" fontId="9" fillId="2" borderId="25" xfId="2" applyNumberFormat="1" applyFont="1" applyFill="1" applyBorder="1"/>
    <xf numFmtId="164" fontId="9" fillId="2" borderId="26" xfId="2" applyNumberFormat="1" applyFont="1" applyFill="1" applyBorder="1"/>
    <xf numFmtId="0" fontId="8" fillId="2" borderId="44" xfId="0" applyFont="1" applyFill="1" applyBorder="1"/>
    <xf numFmtId="0" fontId="8" fillId="2" borderId="6" xfId="0" applyFont="1" applyFill="1" applyBorder="1" applyAlignment="1">
      <alignment horizontal="left"/>
    </xf>
    <xf numFmtId="0" fontId="17" fillId="2" borderId="0" xfId="0" applyFont="1" applyFill="1"/>
    <xf numFmtId="0" fontId="9" fillId="2" borderId="49" xfId="0" applyFont="1" applyFill="1" applyBorder="1" applyAlignment="1"/>
    <xf numFmtId="14" fontId="8" fillId="2" borderId="50" xfId="0" applyNumberFormat="1" applyFont="1" applyFill="1" applyBorder="1" applyAlignment="1"/>
    <xf numFmtId="14" fontId="8" fillId="2" borderId="54" xfId="0" applyNumberFormat="1" applyFont="1" applyFill="1" applyBorder="1" applyAlignment="1"/>
    <xf numFmtId="0" fontId="8" fillId="9" borderId="0" xfId="0" applyFont="1" applyFill="1" applyBorder="1"/>
    <xf numFmtId="0" fontId="8" fillId="2" borderId="54" xfId="0" applyFont="1" applyFill="1" applyBorder="1"/>
    <xf numFmtId="165" fontId="8" fillId="2" borderId="54" xfId="1" applyNumberFormat="1" applyFont="1" applyFill="1" applyBorder="1" applyAlignment="1">
      <alignment horizontal="left" vertical="center" wrapText="1"/>
    </xf>
    <xf numFmtId="164" fontId="8" fillId="2" borderId="60" xfId="2" applyNumberFormat="1" applyFont="1" applyFill="1" applyBorder="1" applyAlignment="1" applyProtection="1">
      <alignment vertical="center"/>
      <protection hidden="1"/>
    </xf>
    <xf numFmtId="165" fontId="8" fillId="2" borderId="7" xfId="1" applyNumberFormat="1" applyFont="1" applyFill="1" applyBorder="1" applyAlignment="1">
      <alignment horizontal="left" vertical="center" wrapText="1"/>
    </xf>
    <xf numFmtId="0" fontId="2" fillId="2" borderId="7" xfId="0" applyFont="1" applyFill="1" applyBorder="1" applyAlignment="1">
      <alignment horizontal="left" vertical="center"/>
    </xf>
    <xf numFmtId="0" fontId="9" fillId="2" borderId="7" xfId="0" applyFont="1" applyFill="1" applyBorder="1" applyAlignment="1"/>
    <xf numFmtId="0" fontId="9" fillId="2" borderId="0" xfId="0" applyFont="1" applyFill="1" applyBorder="1" applyAlignment="1"/>
    <xf numFmtId="0" fontId="9" fillId="2" borderId="54" xfId="0" applyFont="1" applyFill="1" applyBorder="1" applyAlignment="1"/>
    <xf numFmtId="165" fontId="8" fillId="2" borderId="7" xfId="1" applyNumberFormat="1" applyFont="1" applyFill="1" applyBorder="1" applyAlignment="1">
      <alignment horizontal="center" vertical="center"/>
    </xf>
    <xf numFmtId="165" fontId="8" fillId="2" borderId="54" xfId="1" applyNumberFormat="1" applyFont="1" applyFill="1" applyBorder="1" applyAlignment="1">
      <alignment horizontal="center" vertical="center"/>
    </xf>
    <xf numFmtId="0" fontId="8" fillId="2" borderId="54" xfId="0" applyFont="1" applyFill="1" applyBorder="1" applyAlignment="1">
      <alignment wrapText="1"/>
    </xf>
    <xf numFmtId="0" fontId="9" fillId="2" borderId="7" xfId="0" applyFont="1" applyFill="1" applyBorder="1" applyAlignment="1">
      <alignment vertical="center"/>
    </xf>
    <xf numFmtId="0" fontId="1" fillId="2" borderId="54" xfId="0" applyFont="1" applyFill="1" applyBorder="1"/>
    <xf numFmtId="0" fontId="8" fillId="2" borderId="7" xfId="0" applyFont="1" applyFill="1" applyBorder="1" applyAlignment="1">
      <alignment horizontal="left" vertical="top" wrapText="1"/>
    </xf>
    <xf numFmtId="0" fontId="8" fillId="2" borderId="54" xfId="0" applyFont="1" applyFill="1" applyBorder="1" applyAlignment="1">
      <alignment horizontal="left" vertical="top" wrapText="1"/>
    </xf>
    <xf numFmtId="0" fontId="1" fillId="2" borderId="7" xfId="0" applyFont="1" applyFill="1" applyBorder="1"/>
    <xf numFmtId="0" fontId="2" fillId="2" borderId="7" xfId="0" applyFont="1" applyFill="1" applyBorder="1"/>
    <xf numFmtId="0" fontId="8" fillId="2" borderId="7" xfId="0" applyFont="1" applyFill="1" applyBorder="1" applyAlignment="1">
      <alignment horizontal="left" wrapText="1"/>
    </xf>
    <xf numFmtId="0" fontId="8" fillId="2" borderId="54" xfId="0" applyFont="1" applyFill="1" applyBorder="1" applyAlignment="1">
      <alignment horizontal="left" wrapText="1"/>
    </xf>
    <xf numFmtId="0" fontId="2" fillId="2" borderId="54" xfId="0" applyFont="1" applyFill="1" applyBorder="1" applyAlignment="1"/>
    <xf numFmtId="0" fontId="9" fillId="2" borderId="60" xfId="0" applyFont="1" applyFill="1" applyBorder="1" applyAlignment="1">
      <alignment horizontal="center"/>
    </xf>
    <xf numFmtId="164" fontId="9" fillId="2" borderId="62" xfId="2" applyNumberFormat="1" applyFont="1" applyFill="1" applyBorder="1"/>
    <xf numFmtId="0" fontId="10" fillId="2" borderId="7" xfId="0" applyFont="1" applyFill="1" applyBorder="1" applyAlignment="1">
      <alignment vertical="center"/>
    </xf>
    <xf numFmtId="0" fontId="9" fillId="2" borderId="0" xfId="0" applyFont="1" applyFill="1" applyBorder="1"/>
    <xf numFmtId="0" fontId="9" fillId="2" borderId="54" xfId="0" applyFont="1" applyFill="1" applyBorder="1"/>
    <xf numFmtId="0" fontId="8" fillId="2" borderId="63" xfId="0" applyFont="1" applyFill="1" applyBorder="1"/>
    <xf numFmtId="0" fontId="8" fillId="2" borderId="64" xfId="0" applyFont="1" applyFill="1" applyBorder="1"/>
    <xf numFmtId="0" fontId="9" fillId="2" borderId="5" xfId="0" applyFont="1" applyFill="1" applyBorder="1" applyAlignment="1">
      <alignment horizontal="left"/>
    </xf>
    <xf numFmtId="164" fontId="9" fillId="2" borderId="23" xfId="2" applyNumberFormat="1" applyFont="1" applyFill="1" applyBorder="1" applyAlignment="1" applyProtection="1">
      <alignment vertical="center"/>
      <protection hidden="1"/>
    </xf>
    <xf numFmtId="165" fontId="9" fillId="2" borderId="0" xfId="1" applyNumberFormat="1" applyFont="1" applyFill="1"/>
    <xf numFmtId="165" fontId="9" fillId="2" borderId="0" xfId="1" applyNumberFormat="1" applyFont="1" applyFill="1" applyBorder="1"/>
    <xf numFmtId="165" fontId="4" fillId="2" borderId="0" xfId="1" applyNumberFormat="1" applyFont="1" applyFill="1"/>
    <xf numFmtId="165" fontId="4" fillId="0" borderId="0" xfId="1" applyNumberFormat="1" applyFont="1"/>
    <xf numFmtId="169" fontId="8" fillId="2" borderId="5" xfId="3" applyNumberFormat="1" applyFont="1" applyFill="1" applyBorder="1" applyProtection="1">
      <protection locked="0"/>
    </xf>
    <xf numFmtId="169" fontId="8" fillId="2" borderId="8" xfId="3" applyNumberFormat="1" applyFont="1" applyFill="1" applyBorder="1"/>
    <xf numFmtId="169" fontId="8" fillId="2" borderId="5" xfId="3" applyNumberFormat="1" applyFont="1" applyFill="1" applyBorder="1"/>
    <xf numFmtId="169" fontId="8" fillId="2" borderId="5" xfId="3" applyNumberFormat="1" applyFont="1" applyFill="1" applyBorder="1" applyAlignment="1" applyProtection="1">
      <protection locked="0"/>
    </xf>
    <xf numFmtId="169" fontId="8" fillId="2" borderId="5" xfId="3" applyNumberFormat="1" applyFont="1" applyFill="1" applyBorder="1" applyAlignment="1"/>
    <xf numFmtId="169" fontId="8" fillId="2" borderId="23" xfId="3" applyNumberFormat="1" applyFont="1" applyFill="1" applyBorder="1" applyAlignment="1"/>
    <xf numFmtId="164" fontId="9" fillId="2" borderId="5" xfId="2" applyNumberFormat="1" applyFont="1" applyFill="1" applyBorder="1"/>
    <xf numFmtId="164" fontId="8" fillId="2" borderId="6" xfId="2" applyNumberFormat="1" applyFont="1" applyFill="1" applyBorder="1" applyProtection="1">
      <protection locked="0"/>
    </xf>
    <xf numFmtId="164" fontId="8" fillId="2" borderId="6" xfId="2" applyNumberFormat="1" applyFont="1" applyFill="1" applyBorder="1"/>
    <xf numFmtId="164" fontId="9" fillId="2" borderId="66" xfId="2" applyNumberFormat="1" applyFont="1" applyFill="1" applyBorder="1"/>
    <xf numFmtId="165" fontId="9" fillId="2" borderId="5" xfId="1" applyNumberFormat="1" applyFont="1" applyFill="1" applyBorder="1" applyProtection="1">
      <protection locked="0"/>
    </xf>
    <xf numFmtId="165" fontId="9" fillId="2" borderId="5" xfId="1" applyNumberFormat="1" applyFont="1" applyFill="1" applyBorder="1"/>
    <xf numFmtId="170" fontId="8" fillId="2" borderId="0" xfId="0" applyNumberFormat="1" applyFont="1" applyFill="1" applyAlignment="1">
      <alignment horizontal="center"/>
    </xf>
    <xf numFmtId="165" fontId="9" fillId="2" borderId="7" xfId="1" applyNumberFormat="1" applyFont="1" applyFill="1" applyBorder="1" applyAlignment="1">
      <alignment horizontal="left"/>
    </xf>
    <xf numFmtId="165" fontId="9" fillId="2" borderId="0" xfId="1" applyNumberFormat="1" applyFont="1" applyFill="1" applyBorder="1" applyAlignment="1">
      <alignment horizontal="left"/>
    </xf>
    <xf numFmtId="165" fontId="8" fillId="9" borderId="5" xfId="1" applyNumberFormat="1" applyFont="1" applyFill="1" applyBorder="1"/>
    <xf numFmtId="165" fontId="9" fillId="9" borderId="23" xfId="1" applyNumberFormat="1" applyFont="1" applyFill="1" applyBorder="1" applyAlignment="1">
      <alignment horizontal="center"/>
    </xf>
    <xf numFmtId="0" fontId="18" fillId="0" borderId="0" xfId="10" applyFont="1"/>
    <xf numFmtId="0" fontId="18" fillId="8" borderId="63" xfId="10" applyFont="1" applyFill="1" applyBorder="1"/>
    <xf numFmtId="0" fontId="18" fillId="8" borderId="63" xfId="10" applyFont="1" applyFill="1" applyBorder="1" applyAlignment="1">
      <alignment wrapText="1"/>
    </xf>
    <xf numFmtId="16" fontId="18" fillId="8" borderId="63" xfId="10" applyNumberFormat="1" applyFont="1" applyFill="1" applyBorder="1"/>
    <xf numFmtId="165" fontId="18" fillId="8" borderId="63" xfId="11" applyNumberFormat="1" applyFont="1" applyFill="1" applyBorder="1"/>
    <xf numFmtId="164" fontId="19" fillId="8" borderId="63" xfId="12" applyNumberFormat="1" applyFont="1" applyFill="1" applyBorder="1"/>
    <xf numFmtId="164" fontId="18" fillId="8" borderId="63" xfId="12" applyNumberFormat="1" applyFont="1" applyFill="1" applyBorder="1"/>
    <xf numFmtId="0" fontId="18" fillId="0" borderId="28" xfId="10" applyFont="1" applyBorder="1" applyAlignment="1">
      <alignment wrapText="1"/>
    </xf>
    <xf numFmtId="16" fontId="18" fillId="0" borderId="28" xfId="10" applyNumberFormat="1" applyFont="1" applyBorder="1"/>
    <xf numFmtId="0" fontId="18" fillId="0" borderId="28" xfId="10" applyFont="1" applyBorder="1"/>
    <xf numFmtId="165" fontId="18" fillId="0" borderId="28" xfId="11" applyNumberFormat="1" applyFont="1" applyBorder="1"/>
    <xf numFmtId="164" fontId="19" fillId="0" borderId="28" xfId="12" applyNumberFormat="1" applyFont="1" applyBorder="1"/>
    <xf numFmtId="165" fontId="18" fillId="0" borderId="28" xfId="11" applyNumberFormat="1" applyFont="1" applyBorder="1" applyAlignment="1">
      <alignment horizontal="center" wrapText="1"/>
    </xf>
    <xf numFmtId="0" fontId="18" fillId="0" borderId="0" xfId="10" applyFont="1" applyAlignment="1">
      <alignment wrapText="1"/>
    </xf>
    <xf numFmtId="0" fontId="18" fillId="8" borderId="63" xfId="10" applyFont="1" applyFill="1" applyBorder="1" applyAlignment="1">
      <alignment horizontal="center"/>
    </xf>
    <xf numFmtId="0" fontId="18" fillId="0" borderId="28" xfId="10" applyFont="1" applyBorder="1" applyAlignment="1">
      <alignment horizontal="center"/>
    </xf>
    <xf numFmtId="0" fontId="18" fillId="0" borderId="28" xfId="10" applyFont="1" applyBorder="1" applyAlignment="1">
      <alignment vertical="center" wrapText="1"/>
    </xf>
    <xf numFmtId="0" fontId="4" fillId="4" borderId="27" xfId="10" applyFont="1" applyFill="1" applyBorder="1" applyAlignment="1">
      <alignment horizontal="center"/>
    </xf>
    <xf numFmtId="0" fontId="4" fillId="4" borderId="28" xfId="10" applyFont="1" applyFill="1" applyBorder="1" applyAlignment="1">
      <alignment horizontal="center"/>
    </xf>
    <xf numFmtId="0" fontId="4" fillId="4" borderId="28" xfId="10" applyFont="1" applyFill="1" applyBorder="1" applyAlignment="1">
      <alignment horizontal="center" wrapText="1"/>
    </xf>
    <xf numFmtId="0" fontId="1" fillId="4" borderId="34" xfId="10" applyFont="1" applyFill="1" applyBorder="1"/>
    <xf numFmtId="0" fontId="4" fillId="4" borderId="29" xfId="10" applyFont="1" applyFill="1" applyBorder="1" applyAlignment="1">
      <alignment horizontal="center"/>
    </xf>
    <xf numFmtId="0" fontId="18" fillId="8" borderId="44" xfId="10" applyFont="1" applyFill="1" applyBorder="1"/>
    <xf numFmtId="0" fontId="18" fillId="8" borderId="64" xfId="10" applyFont="1" applyFill="1" applyBorder="1" applyAlignment="1">
      <alignment wrapText="1"/>
    </xf>
    <xf numFmtId="0" fontId="18" fillId="2" borderId="27" xfId="10" applyFont="1" applyFill="1" applyBorder="1"/>
    <xf numFmtId="0" fontId="18" fillId="0" borderId="29" xfId="10" applyFont="1" applyBorder="1" applyAlignment="1">
      <alignment vertical="center" wrapText="1"/>
    </xf>
    <xf numFmtId="0" fontId="18" fillId="0" borderId="27" xfId="10" applyFont="1" applyBorder="1"/>
    <xf numFmtId="0" fontId="18" fillId="0" borderId="7" xfId="10" applyFont="1" applyBorder="1"/>
    <xf numFmtId="0" fontId="18" fillId="0" borderId="0" xfId="10" applyFont="1" applyBorder="1" applyAlignment="1">
      <alignment wrapText="1"/>
    </xf>
    <xf numFmtId="0" fontId="18" fillId="0" borderId="0" xfId="10" applyFont="1" applyBorder="1"/>
    <xf numFmtId="164" fontId="19" fillId="0" borderId="0" xfId="12" applyNumberFormat="1" applyFont="1" applyBorder="1"/>
    <xf numFmtId="0" fontId="18" fillId="0" borderId="54" xfId="10" applyFont="1" applyBorder="1" applyAlignment="1">
      <alignment wrapText="1"/>
    </xf>
    <xf numFmtId="0" fontId="18" fillId="0" borderId="0" xfId="10" applyFont="1" applyBorder="1" applyAlignment="1">
      <alignment horizontal="right"/>
    </xf>
    <xf numFmtId="164" fontId="18" fillId="0" borderId="0" xfId="12" applyNumberFormat="1" applyFont="1" applyBorder="1"/>
    <xf numFmtId="1" fontId="18" fillId="0" borderId="0" xfId="10" applyNumberFormat="1" applyFont="1" applyBorder="1"/>
    <xf numFmtId="0" fontId="19" fillId="0" borderId="0" xfId="10" applyFont="1" applyBorder="1"/>
    <xf numFmtId="2" fontId="18" fillId="0" borderId="0" xfId="10" applyNumberFormat="1" applyFont="1" applyBorder="1"/>
    <xf numFmtId="0" fontId="19" fillId="0" borderId="0" xfId="10" applyFont="1" applyBorder="1" applyAlignment="1">
      <alignment horizontal="right"/>
    </xf>
    <xf numFmtId="0" fontId="18" fillId="0" borderId="44" xfId="10" applyFont="1" applyBorder="1"/>
    <xf numFmtId="0" fontId="18" fillId="0" borderId="63" xfId="10" applyFont="1" applyBorder="1" applyAlignment="1">
      <alignment wrapText="1"/>
    </xf>
    <xf numFmtId="0" fontId="18" fillId="0" borderId="63" xfId="10" applyFont="1" applyBorder="1"/>
    <xf numFmtId="2" fontId="18" fillId="0" borderId="63" xfId="10" applyNumberFormat="1" applyFont="1" applyBorder="1"/>
    <xf numFmtId="0" fontId="18" fillId="0" borderId="64" xfId="10" applyFont="1" applyBorder="1" applyAlignment="1">
      <alignment wrapText="1"/>
    </xf>
    <xf numFmtId="0" fontId="20" fillId="2" borderId="53" xfId="0" applyFont="1" applyFill="1" applyBorder="1" applyAlignment="1">
      <alignment vertical="center" wrapText="1"/>
    </xf>
    <xf numFmtId="0" fontId="20" fillId="2" borderId="14" xfId="0" applyFont="1" applyFill="1" applyBorder="1" applyAlignment="1" applyProtection="1">
      <alignment horizontal="center" vertical="center" wrapText="1"/>
      <protection locked="0"/>
    </xf>
    <xf numFmtId="0" fontId="9" fillId="2" borderId="54" xfId="0" applyFont="1" applyFill="1" applyBorder="1" applyAlignment="1">
      <alignment horizontal="center" vertical="center"/>
    </xf>
    <xf numFmtId="0" fontId="20" fillId="2" borderId="5" xfId="0" applyFont="1" applyFill="1" applyBorder="1" applyAlignment="1" applyProtection="1">
      <alignment horizontal="center" vertical="center" wrapText="1"/>
      <protection locked="0"/>
    </xf>
    <xf numFmtId="168" fontId="20" fillId="2" borderId="5" xfId="0" applyNumberFormat="1" applyFont="1" applyFill="1" applyBorder="1" applyAlignment="1" applyProtection="1">
      <alignment horizontal="center" vertical="center" wrapText="1"/>
      <protection locked="0"/>
    </xf>
    <xf numFmtId="0" fontId="9" fillId="2" borderId="7" xfId="0" applyFont="1" applyFill="1" applyBorder="1"/>
    <xf numFmtId="0" fontId="12" fillId="2" borderId="7" xfId="0" applyFont="1" applyFill="1" applyBorder="1" applyAlignment="1">
      <alignment vertical="top"/>
    </xf>
    <xf numFmtId="0" fontId="5" fillId="6" borderId="0" xfId="0" applyFont="1" applyFill="1"/>
    <xf numFmtId="0" fontId="5" fillId="4" borderId="0" xfId="0" applyFont="1" applyFill="1"/>
    <xf numFmtId="165" fontId="9" fillId="9" borderId="44" xfId="1" applyNumberFormat="1" applyFont="1" applyFill="1" applyBorder="1" applyAlignment="1">
      <alignment vertical="top"/>
    </xf>
    <xf numFmtId="165" fontId="9" fillId="9" borderId="63" xfId="1" applyNumberFormat="1" applyFont="1" applyFill="1" applyBorder="1"/>
    <xf numFmtId="165" fontId="9" fillId="9" borderId="64" xfId="1" applyNumberFormat="1" applyFont="1" applyFill="1" applyBorder="1"/>
    <xf numFmtId="0" fontId="3" fillId="2" borderId="70" xfId="0" applyFont="1" applyFill="1" applyBorder="1"/>
    <xf numFmtId="0" fontId="9" fillId="2" borderId="76" xfId="0" applyFont="1" applyFill="1" applyBorder="1" applyAlignment="1"/>
    <xf numFmtId="14" fontId="8" fillId="2" borderId="77" xfId="0" applyNumberFormat="1" applyFont="1" applyFill="1" applyBorder="1" applyAlignment="1"/>
    <xf numFmtId="0" fontId="3" fillId="2" borderId="78" xfId="0" applyFont="1" applyFill="1" applyBorder="1"/>
    <xf numFmtId="0" fontId="9" fillId="2" borderId="80" xfId="0" applyFont="1" applyFill="1" applyBorder="1" applyAlignment="1">
      <alignment horizontal="center" vertical="center"/>
    </xf>
    <xf numFmtId="14" fontId="8" fillId="2" borderId="80" xfId="0" applyNumberFormat="1" applyFont="1" applyFill="1" applyBorder="1" applyAlignment="1"/>
    <xf numFmtId="0" fontId="8" fillId="2" borderId="80" xfId="0" applyFont="1" applyFill="1" applyBorder="1"/>
    <xf numFmtId="165" fontId="8" fillId="2" borderId="80" xfId="1" applyNumberFormat="1" applyFont="1" applyFill="1" applyBorder="1" applyAlignment="1">
      <alignment horizontal="left" vertical="center" wrapText="1"/>
    </xf>
    <xf numFmtId="0" fontId="5" fillId="2" borderId="78" xfId="0" applyFont="1" applyFill="1" applyBorder="1"/>
    <xf numFmtId="0" fontId="9" fillId="2" borderId="81" xfId="0" applyFont="1" applyFill="1" applyBorder="1" applyAlignment="1">
      <alignment vertical="center" wrapText="1"/>
    </xf>
    <xf numFmtId="0" fontId="8" fillId="2" borderId="78" xfId="0" applyFont="1" applyFill="1" applyBorder="1"/>
    <xf numFmtId="164" fontId="8" fillId="2" borderId="85" xfId="2" applyNumberFormat="1" applyFont="1" applyFill="1" applyBorder="1" applyAlignment="1" applyProtection="1">
      <alignment vertical="center"/>
      <protection hidden="1"/>
    </xf>
    <xf numFmtId="164" fontId="8" fillId="2" borderId="84" xfId="2" applyNumberFormat="1" applyFont="1" applyFill="1" applyBorder="1" applyAlignment="1" applyProtection="1">
      <alignment vertical="center"/>
      <protection hidden="1"/>
    </xf>
    <xf numFmtId="0" fontId="11" fillId="2" borderId="78" xfId="0" applyFont="1" applyFill="1" applyBorder="1" applyAlignment="1">
      <alignment vertical="top"/>
    </xf>
    <xf numFmtId="0" fontId="9" fillId="2" borderId="78" xfId="0" applyFont="1" applyFill="1" applyBorder="1"/>
    <xf numFmtId="0" fontId="9" fillId="2" borderId="80" xfId="0" applyFont="1" applyFill="1" applyBorder="1" applyAlignment="1"/>
    <xf numFmtId="0" fontId="9" fillId="2" borderId="87" xfId="0" applyFont="1" applyFill="1" applyBorder="1"/>
    <xf numFmtId="165" fontId="8" fillId="2" borderId="80" xfId="1" applyNumberFormat="1" applyFont="1" applyFill="1" applyBorder="1" applyAlignment="1">
      <alignment horizontal="center" vertical="center"/>
    </xf>
    <xf numFmtId="0" fontId="8" fillId="2" borderId="80" xfId="0" applyFont="1" applyFill="1" applyBorder="1" applyAlignment="1">
      <alignment wrapText="1"/>
    </xf>
    <xf numFmtId="0" fontId="9" fillId="2" borderId="78" xfId="0" applyFont="1" applyFill="1" applyBorder="1" applyAlignment="1">
      <alignment vertical="top"/>
    </xf>
    <xf numFmtId="0" fontId="1" fillId="2" borderId="80" xfId="0" applyFont="1" applyFill="1" applyBorder="1"/>
    <xf numFmtId="0" fontId="10" fillId="2" borderId="78" xfId="0" applyFont="1" applyFill="1" applyBorder="1" applyAlignment="1">
      <alignment vertical="top"/>
    </xf>
    <xf numFmtId="0" fontId="8" fillId="2" borderId="80" xfId="0" applyFont="1" applyFill="1" applyBorder="1" applyAlignment="1">
      <alignment horizontal="left" vertical="top" wrapText="1"/>
    </xf>
    <xf numFmtId="0" fontId="8" fillId="2" borderId="78" xfId="0" applyFont="1" applyFill="1" applyBorder="1" applyAlignment="1">
      <alignment horizontal="right" vertical="top"/>
    </xf>
    <xf numFmtId="0" fontId="1" fillId="2" borderId="78" xfId="0" applyFont="1" applyFill="1" applyBorder="1"/>
    <xf numFmtId="0" fontId="11" fillId="2" borderId="78" xfId="0" applyFont="1" applyFill="1" applyBorder="1"/>
    <xf numFmtId="0" fontId="8" fillId="2" borderId="80" xfId="0" applyFont="1" applyFill="1" applyBorder="1" applyAlignment="1">
      <alignment horizontal="left" wrapText="1"/>
    </xf>
    <xf numFmtId="0" fontId="2" fillId="2" borderId="80" xfId="0" applyFont="1" applyFill="1" applyBorder="1" applyAlignment="1"/>
    <xf numFmtId="0" fontId="9" fillId="2" borderId="83" xfId="0" applyFont="1" applyFill="1" applyBorder="1" applyAlignment="1">
      <alignment horizontal="center"/>
    </xf>
    <xf numFmtId="165" fontId="9" fillId="9" borderId="84" xfId="1" applyNumberFormat="1" applyFont="1" applyFill="1" applyBorder="1" applyAlignment="1">
      <alignment horizontal="center"/>
    </xf>
    <xf numFmtId="165" fontId="9" fillId="2" borderId="84" xfId="1" applyNumberFormat="1" applyFont="1" applyFill="1" applyBorder="1" applyAlignment="1">
      <alignment horizontal="center"/>
    </xf>
    <xf numFmtId="165" fontId="8" fillId="2" borderId="89" xfId="1" applyNumberFormat="1" applyFont="1" applyFill="1" applyBorder="1" applyAlignment="1"/>
    <xf numFmtId="165" fontId="9" fillId="2" borderId="85" xfId="1" applyNumberFormat="1" applyFont="1" applyFill="1" applyBorder="1"/>
    <xf numFmtId="165" fontId="9" fillId="2" borderId="80" xfId="1" applyNumberFormat="1" applyFont="1" applyFill="1" applyBorder="1"/>
    <xf numFmtId="0" fontId="8" fillId="2" borderId="92" xfId="0" applyFont="1" applyFill="1" applyBorder="1"/>
    <xf numFmtId="10" fontId="9" fillId="2" borderId="93" xfId="3" applyNumberFormat="1" applyFont="1" applyFill="1" applyBorder="1" applyAlignment="1">
      <alignment horizontal="center"/>
    </xf>
    <xf numFmtId="44" fontId="9" fillId="2" borderId="84" xfId="2" applyFont="1" applyFill="1" applyBorder="1" applyAlignment="1">
      <alignment horizontal="center"/>
    </xf>
    <xf numFmtId="44" fontId="8" fillId="2" borderId="84" xfId="2" applyFont="1" applyFill="1" applyBorder="1" applyAlignment="1"/>
    <xf numFmtId="164" fontId="9" fillId="2" borderId="84" xfId="2" applyNumberFormat="1" applyFont="1" applyFill="1" applyBorder="1" applyAlignment="1">
      <alignment horizontal="center"/>
    </xf>
    <xf numFmtId="164" fontId="9" fillId="2" borderId="94" xfId="2" applyNumberFormat="1" applyFont="1" applyFill="1" applyBorder="1" applyAlignment="1">
      <alignment horizontal="center"/>
    </xf>
    <xf numFmtId="0" fontId="9" fillId="2" borderId="95" xfId="0" applyFont="1" applyFill="1" applyBorder="1"/>
    <xf numFmtId="164" fontId="9" fillId="2" borderId="96" xfId="2" applyNumberFormat="1" applyFont="1" applyFill="1" applyBorder="1"/>
    <xf numFmtId="0" fontId="9" fillId="2" borderId="94" xfId="0" applyFont="1" applyFill="1" applyBorder="1" applyAlignment="1">
      <alignment horizontal="center"/>
    </xf>
    <xf numFmtId="164" fontId="9" fillId="2" borderId="97" xfId="2" applyNumberFormat="1" applyFont="1" applyFill="1" applyBorder="1"/>
    <xf numFmtId="0" fontId="9" fillId="2" borderId="80" xfId="0" applyFont="1" applyFill="1" applyBorder="1"/>
    <xf numFmtId="0" fontId="8" fillId="2" borderId="98" xfId="0" applyFont="1" applyFill="1" applyBorder="1"/>
    <xf numFmtId="0" fontId="8" fillId="2" borderId="99" xfId="1" applyNumberFormat="1" applyFont="1" applyFill="1" applyBorder="1" applyAlignment="1" applyProtection="1">
      <alignment horizontal="left" vertical="center" wrapText="1"/>
      <protection locked="0"/>
    </xf>
    <xf numFmtId="0" fontId="8" fillId="2" borderId="100" xfId="1" applyNumberFormat="1" applyFont="1" applyFill="1" applyBorder="1" applyAlignment="1" applyProtection="1">
      <alignment horizontal="left" vertical="center" wrapText="1"/>
      <protection locked="0"/>
    </xf>
    <xf numFmtId="0" fontId="8" fillId="2" borderId="101" xfId="1" applyNumberFormat="1" applyFont="1" applyFill="1" applyBorder="1" applyAlignment="1" applyProtection="1">
      <alignment horizontal="left" vertical="center" wrapText="1"/>
      <protection locked="0"/>
    </xf>
    <xf numFmtId="165" fontId="9" fillId="9" borderId="5" xfId="1" applyNumberFormat="1" applyFont="1" applyFill="1" applyBorder="1" applyAlignment="1">
      <alignment horizontal="center"/>
    </xf>
    <xf numFmtId="44" fontId="8" fillId="9" borderId="5" xfId="2" applyFont="1" applyFill="1" applyBorder="1" applyProtection="1">
      <protection locked="0"/>
    </xf>
    <xf numFmtId="44" fontId="8" fillId="9" borderId="5" xfId="2" applyFont="1" applyFill="1" applyBorder="1" applyAlignment="1" applyProtection="1">
      <protection locked="0"/>
    </xf>
    <xf numFmtId="165" fontId="8" fillId="9" borderId="5" xfId="2" applyNumberFormat="1" applyFont="1" applyFill="1" applyBorder="1" applyProtection="1">
      <protection locked="0"/>
    </xf>
    <xf numFmtId="165" fontId="9" fillId="9" borderId="5" xfId="1" applyNumberFormat="1" applyFont="1" applyFill="1" applyBorder="1" applyProtection="1">
      <protection locked="0"/>
    </xf>
    <xf numFmtId="164" fontId="8" fillId="9" borderId="5" xfId="2" applyNumberFormat="1" applyFont="1" applyFill="1" applyBorder="1"/>
    <xf numFmtId="164" fontId="8" fillId="9" borderId="5" xfId="2" applyNumberFormat="1" applyFont="1" applyFill="1" applyBorder="1" applyProtection="1">
      <protection locked="0"/>
    </xf>
    <xf numFmtId="164" fontId="9" fillId="9" borderId="25" xfId="2" applyNumberFormat="1" applyFont="1" applyFill="1" applyBorder="1"/>
    <xf numFmtId="165" fontId="8" fillId="2" borderId="6" xfId="1" applyNumberFormat="1" applyFont="1" applyFill="1" applyBorder="1"/>
    <xf numFmtId="165" fontId="9" fillId="2" borderId="60" xfId="1" applyNumberFormat="1" applyFont="1" applyFill="1" applyBorder="1" applyAlignment="1">
      <alignment horizontal="center"/>
    </xf>
    <xf numFmtId="165" fontId="9" fillId="2" borderId="66" xfId="1" applyNumberFormat="1" applyFont="1" applyFill="1" applyBorder="1"/>
    <xf numFmtId="165" fontId="9" fillId="2" borderId="67" xfId="1" applyNumberFormat="1" applyFont="1" applyFill="1" applyBorder="1"/>
    <xf numFmtId="164" fontId="10" fillId="2" borderId="27" xfId="2" applyNumberFormat="1" applyFont="1" applyFill="1" applyBorder="1" applyAlignment="1">
      <alignment vertical="top"/>
    </xf>
    <xf numFmtId="164" fontId="9" fillId="2" borderId="28" xfId="2" applyNumberFormat="1" applyFont="1" applyFill="1" applyBorder="1"/>
    <xf numFmtId="164" fontId="9" fillId="2" borderId="29" xfId="2" applyNumberFormat="1" applyFont="1" applyFill="1" applyBorder="1"/>
    <xf numFmtId="0" fontId="9" fillId="2" borderId="0" xfId="1" applyNumberFormat="1" applyFont="1" applyFill="1" applyBorder="1" applyAlignment="1" applyProtection="1">
      <alignment horizontal="center" vertical="center" wrapText="1"/>
      <protection locked="0"/>
    </xf>
    <xf numFmtId="0" fontId="8" fillId="2" borderId="0" xfId="1" applyNumberFormat="1" applyFont="1" applyFill="1" applyBorder="1" applyAlignment="1" applyProtection="1">
      <alignment horizontal="left" vertical="center" wrapText="1"/>
      <protection locked="0"/>
    </xf>
    <xf numFmtId="0" fontId="8" fillId="2" borderId="0" xfId="1" applyNumberFormat="1" applyFont="1" applyFill="1" applyBorder="1" applyAlignment="1" applyProtection="1">
      <alignment horizontal="center" vertical="center" wrapText="1"/>
      <protection locked="0"/>
    </xf>
    <xf numFmtId="1" fontId="8" fillId="2" borderId="0" xfId="1" applyNumberFormat="1" applyFont="1" applyFill="1" applyBorder="1" applyAlignment="1" applyProtection="1">
      <alignment horizontal="center" vertical="center" wrapText="1"/>
      <protection locked="0"/>
    </xf>
    <xf numFmtId="0" fontId="10" fillId="2" borderId="33" xfId="0" applyFont="1" applyFill="1" applyBorder="1"/>
    <xf numFmtId="0" fontId="10" fillId="2" borderId="34" xfId="0" applyFont="1" applyFill="1" applyBorder="1"/>
    <xf numFmtId="0" fontId="8" fillId="2" borderId="34" xfId="0" applyFont="1" applyFill="1" applyBorder="1"/>
    <xf numFmtId="0" fontId="8" fillId="2" borderId="35" xfId="0" applyFont="1" applyFill="1" applyBorder="1"/>
    <xf numFmtId="0" fontId="8" fillId="2" borderId="7" xfId="1" applyNumberFormat="1" applyFont="1" applyFill="1" applyBorder="1" applyAlignment="1" applyProtection="1">
      <alignment horizontal="left" vertical="center" wrapText="1"/>
      <protection locked="0"/>
    </xf>
    <xf numFmtId="0" fontId="8" fillId="2" borderId="54" xfId="1" applyNumberFormat="1" applyFont="1" applyFill="1" applyBorder="1" applyAlignment="1" applyProtection="1">
      <alignment horizontal="left" vertical="center" wrapText="1"/>
      <protection locked="0"/>
    </xf>
    <xf numFmtId="0" fontId="22" fillId="2" borderId="53" xfId="0" applyFont="1" applyFill="1" applyBorder="1" applyAlignment="1">
      <alignment vertical="center" wrapText="1"/>
    </xf>
    <xf numFmtId="165" fontId="9" fillId="9" borderId="5" xfId="1" applyNumberFormat="1" applyFont="1" applyFill="1" applyBorder="1"/>
    <xf numFmtId="164" fontId="9" fillId="9" borderId="5" xfId="2" applyNumberFormat="1" applyFont="1" applyFill="1" applyBorder="1"/>
    <xf numFmtId="164" fontId="8" fillId="9" borderId="6" xfId="2" applyNumberFormat="1" applyFont="1" applyFill="1" applyBorder="1" applyProtection="1">
      <protection locked="0"/>
    </xf>
    <xf numFmtId="164" fontId="9" fillId="9" borderId="66" xfId="2" applyNumberFormat="1" applyFont="1" applyFill="1" applyBorder="1"/>
    <xf numFmtId="0" fontId="12" fillId="9" borderId="0" xfId="0" applyFont="1" applyFill="1" applyBorder="1" applyAlignment="1">
      <alignment horizontal="center"/>
    </xf>
    <xf numFmtId="165" fontId="9" fillId="2" borderId="38" xfId="1" applyNumberFormat="1" applyFont="1" applyFill="1" applyBorder="1" applyAlignment="1">
      <alignment horizontal="left"/>
    </xf>
    <xf numFmtId="165" fontId="9" fillId="2" borderId="39" xfId="1" applyNumberFormat="1" applyFont="1" applyFill="1" applyBorder="1" applyAlignment="1">
      <alignment horizontal="left"/>
    </xf>
    <xf numFmtId="0" fontId="10" fillId="2" borderId="74" xfId="0" applyFont="1" applyFill="1" applyBorder="1" applyAlignment="1"/>
    <xf numFmtId="0" fontId="24" fillId="0" borderId="74" xfId="0" applyFont="1" applyBorder="1" applyAlignment="1"/>
    <xf numFmtId="0" fontId="9" fillId="2" borderId="22" xfId="0" applyFont="1" applyFill="1" applyBorder="1" applyAlignment="1">
      <alignment horizontal="left" wrapText="1"/>
    </xf>
    <xf numFmtId="0" fontId="9" fillId="2" borderId="5" xfId="0" applyFont="1" applyFill="1" applyBorder="1" applyAlignment="1">
      <alignment horizontal="left" wrapText="1"/>
    </xf>
    <xf numFmtId="165" fontId="8" fillId="2" borderId="36" xfId="1" applyNumberFormat="1" applyFont="1" applyFill="1" applyBorder="1" applyAlignment="1">
      <alignment horizontal="left"/>
    </xf>
    <xf numFmtId="165" fontId="8" fillId="2" borderId="1" xfId="1" applyNumberFormat="1" applyFont="1" applyFill="1" applyBorder="1" applyAlignment="1">
      <alignment horizontal="left"/>
    </xf>
    <xf numFmtId="0" fontId="8" fillId="2" borderId="22" xfId="0" applyFont="1" applyFill="1" applyBorder="1" applyAlignment="1">
      <alignment horizontal="left" wrapText="1"/>
    </xf>
    <xf numFmtId="0" fontId="8" fillId="2" borderId="5" xfId="0" applyFont="1" applyFill="1" applyBorder="1" applyAlignment="1">
      <alignment horizontal="left" wrapText="1"/>
    </xf>
    <xf numFmtId="0" fontId="9" fillId="2" borderId="5" xfId="0" applyFont="1" applyFill="1" applyBorder="1" applyAlignment="1">
      <alignment horizontal="left" vertical="center"/>
    </xf>
    <xf numFmtId="0" fontId="8" fillId="2" borderId="36" xfId="1" applyNumberFormat="1" applyFont="1" applyFill="1" applyBorder="1" applyAlignment="1" applyProtection="1">
      <alignment horizontal="left" vertical="center" wrapText="1"/>
      <protection locked="0"/>
    </xf>
    <xf numFmtId="0" fontId="8" fillId="2" borderId="2" xfId="1" applyNumberFormat="1" applyFont="1" applyFill="1" applyBorder="1" applyAlignment="1" applyProtection="1">
      <alignment horizontal="left" vertical="center" wrapText="1"/>
      <protection locked="0"/>
    </xf>
    <xf numFmtId="0" fontId="8" fillId="2" borderId="89" xfId="1" applyNumberFormat="1" applyFont="1" applyFill="1" applyBorder="1" applyAlignment="1" applyProtection="1">
      <alignment horizontal="left" vertical="center" wrapText="1"/>
      <protection locked="0"/>
    </xf>
    <xf numFmtId="0" fontId="9" fillId="2" borderId="7" xfId="0" applyFont="1" applyFill="1" applyBorder="1" applyAlignment="1">
      <alignment horizontal="left" vertical="center" wrapText="1"/>
    </xf>
    <xf numFmtId="0" fontId="9" fillId="2" borderId="0" xfId="0" applyFont="1" applyFill="1" applyBorder="1" applyAlignment="1">
      <alignment horizontal="left" vertical="center" wrapText="1"/>
    </xf>
    <xf numFmtId="0" fontId="9" fillId="2" borderId="80" xfId="0" applyFont="1" applyFill="1" applyBorder="1" applyAlignment="1">
      <alignment horizontal="left" vertical="center" wrapText="1"/>
    </xf>
    <xf numFmtId="0" fontId="9" fillId="2" borderId="7" xfId="0" applyFont="1" applyFill="1" applyBorder="1" applyAlignment="1">
      <alignment horizontal="left" wrapText="1"/>
    </xf>
    <xf numFmtId="0" fontId="9" fillId="2" borderId="0" xfId="0" applyFont="1" applyFill="1" applyBorder="1" applyAlignment="1">
      <alignment horizontal="left" wrapText="1"/>
    </xf>
    <xf numFmtId="0" fontId="9" fillId="2" borderId="80" xfId="0" applyFont="1" applyFill="1" applyBorder="1" applyAlignment="1">
      <alignment horizontal="left" wrapText="1"/>
    </xf>
    <xf numFmtId="0" fontId="8" fillId="2" borderId="5" xfId="0" applyFont="1" applyFill="1" applyBorder="1" applyAlignment="1" applyProtection="1">
      <alignment horizontal="left" vertical="top" wrapText="1"/>
      <protection locked="0"/>
    </xf>
    <xf numFmtId="0" fontId="8" fillId="2" borderId="84" xfId="0" applyFont="1" applyFill="1" applyBorder="1" applyAlignment="1" applyProtection="1">
      <alignment horizontal="left" vertical="top" wrapText="1"/>
      <protection locked="0"/>
    </xf>
    <xf numFmtId="0" fontId="8" fillId="2" borderId="71" xfId="0" applyFont="1" applyFill="1" applyBorder="1" applyAlignment="1">
      <alignment horizontal="center" vertical="center" wrapText="1"/>
    </xf>
    <xf numFmtId="0" fontId="8" fillId="2" borderId="72" xfId="0" applyFont="1" applyFill="1" applyBorder="1" applyAlignment="1">
      <alignment horizontal="center" vertical="center" wrapText="1"/>
    </xf>
    <xf numFmtId="0" fontId="9" fillId="2" borderId="15" xfId="0" applyFont="1" applyFill="1" applyBorder="1" applyAlignment="1" applyProtection="1">
      <alignment horizontal="center" vertical="center"/>
      <protection locked="0"/>
    </xf>
    <xf numFmtId="0" fontId="9" fillId="2" borderId="79" xfId="0" applyFont="1" applyFill="1" applyBorder="1" applyAlignment="1" applyProtection="1">
      <alignment horizontal="center" vertical="center"/>
      <protection locked="0"/>
    </xf>
    <xf numFmtId="0" fontId="9" fillId="9" borderId="18" xfId="0" applyFont="1" applyFill="1" applyBorder="1" applyAlignment="1">
      <alignment horizontal="center"/>
    </xf>
    <xf numFmtId="0" fontId="9" fillId="9" borderId="0" xfId="0" applyFont="1" applyFill="1" applyBorder="1" applyAlignment="1">
      <alignment horizontal="center"/>
    </xf>
    <xf numFmtId="0" fontId="8" fillId="2" borderId="25" xfId="0" applyNumberFormat="1" applyFont="1" applyFill="1" applyBorder="1" applyAlignment="1" applyProtection="1">
      <alignment horizontal="left"/>
      <protection locked="0"/>
    </xf>
    <xf numFmtId="0" fontId="9" fillId="9" borderId="17" xfId="0" applyFont="1" applyFill="1" applyBorder="1" applyAlignment="1">
      <alignment horizontal="center"/>
    </xf>
    <xf numFmtId="0" fontId="4" fillId="9" borderId="73" xfId="0" applyFont="1" applyFill="1" applyBorder="1" applyAlignment="1">
      <alignment horizontal="center"/>
    </xf>
    <xf numFmtId="0" fontId="4" fillId="9" borderId="74" xfId="0" applyFont="1" applyFill="1" applyBorder="1" applyAlignment="1">
      <alignment horizontal="center"/>
    </xf>
    <xf numFmtId="0" fontId="4" fillId="9" borderId="75" xfId="0" applyFont="1" applyFill="1" applyBorder="1" applyAlignment="1">
      <alignment horizontal="center"/>
    </xf>
    <xf numFmtId="0" fontId="8" fillId="9" borderId="18" xfId="0" applyFont="1" applyFill="1" applyBorder="1" applyAlignment="1">
      <alignment horizontal="center"/>
    </xf>
    <xf numFmtId="0" fontId="8" fillId="9" borderId="0" xfId="0" applyFont="1" applyFill="1" applyBorder="1" applyAlignment="1">
      <alignment horizontal="center"/>
    </xf>
    <xf numFmtId="0" fontId="9" fillId="2" borderId="19" xfId="0" applyFont="1" applyFill="1" applyBorder="1" applyAlignment="1">
      <alignment horizontal="center"/>
    </xf>
    <xf numFmtId="0" fontId="9" fillId="2" borderId="20" xfId="0" applyFont="1" applyFill="1" applyBorder="1" applyAlignment="1">
      <alignment horizontal="center"/>
    </xf>
    <xf numFmtId="0" fontId="3" fillId="2" borderId="36" xfId="0" applyFont="1" applyFill="1" applyBorder="1" applyAlignment="1">
      <alignment horizontal="left" vertical="center" wrapText="1" indent="3"/>
    </xf>
    <xf numFmtId="0" fontId="3" fillId="2" borderId="1" xfId="0" applyFont="1" applyFill="1" applyBorder="1" applyAlignment="1">
      <alignment horizontal="left" vertical="center" wrapText="1" indent="3"/>
    </xf>
    <xf numFmtId="0" fontId="9" fillId="2" borderId="33" xfId="0" applyFont="1" applyFill="1" applyBorder="1" applyAlignment="1">
      <alignment horizontal="left" vertical="center" wrapText="1"/>
    </xf>
    <xf numFmtId="0" fontId="9" fillId="2" borderId="34" xfId="0" applyFont="1" applyFill="1" applyBorder="1" applyAlignment="1">
      <alignment horizontal="left" vertical="center" wrapText="1"/>
    </xf>
    <xf numFmtId="0" fontId="9" fillId="2" borderId="90" xfId="0" applyFont="1" applyFill="1" applyBorder="1" applyAlignment="1">
      <alignment horizontal="left" vertical="center" wrapText="1"/>
    </xf>
    <xf numFmtId="0" fontId="9" fillId="2" borderId="21" xfId="0" applyFont="1" applyFill="1" applyBorder="1" applyAlignment="1">
      <alignment horizontal="center"/>
    </xf>
    <xf numFmtId="0" fontId="8" fillId="2" borderId="5" xfId="0" applyNumberFormat="1" applyFont="1" applyFill="1" applyBorder="1" applyAlignment="1" applyProtection="1">
      <alignment horizontal="left"/>
      <protection locked="0"/>
    </xf>
    <xf numFmtId="0" fontId="8" fillId="2" borderId="22" xfId="0" applyNumberFormat="1" applyFont="1" applyFill="1" applyBorder="1" applyAlignment="1" applyProtection="1">
      <alignment horizontal="center" vertical="center" wrapText="1"/>
      <protection locked="0"/>
    </xf>
    <xf numFmtId="0" fontId="8" fillId="2" borderId="5" xfId="0" applyNumberFormat="1" applyFont="1" applyFill="1" applyBorder="1" applyAlignment="1" applyProtection="1">
      <alignment horizontal="center" vertical="center" wrapText="1"/>
      <protection locked="0"/>
    </xf>
    <xf numFmtId="0" fontId="8" fillId="2" borderId="24" xfId="0" applyNumberFormat="1" applyFont="1" applyFill="1" applyBorder="1" applyAlignment="1" applyProtection="1">
      <alignment horizontal="center" vertical="center" wrapText="1"/>
      <protection locked="0"/>
    </xf>
    <xf numFmtId="0" fontId="8" fillId="2" borderId="25" xfId="0" applyNumberFormat="1" applyFont="1" applyFill="1" applyBorder="1" applyAlignment="1" applyProtection="1">
      <alignment horizontal="center" vertical="center" wrapText="1"/>
      <protection locked="0"/>
    </xf>
    <xf numFmtId="0" fontId="8" fillId="2" borderId="51"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9" fillId="2" borderId="8" xfId="0" applyFont="1" applyFill="1" applyBorder="1" applyAlignment="1">
      <alignment horizontal="center"/>
    </xf>
    <xf numFmtId="0" fontId="9" fillId="2" borderId="86" xfId="0" applyFont="1" applyFill="1" applyBorder="1" applyAlignment="1">
      <alignment horizontal="center"/>
    </xf>
    <xf numFmtId="0" fontId="12" fillId="2" borderId="7"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80" xfId="0" applyFont="1" applyFill="1" applyBorder="1" applyAlignment="1">
      <alignment horizontal="left" vertical="top" wrapText="1"/>
    </xf>
    <xf numFmtId="0" fontId="8" fillId="2" borderId="30" xfId="1" applyNumberFormat="1" applyFont="1" applyFill="1" applyBorder="1" applyAlignment="1" applyProtection="1">
      <alignment horizontal="left" vertical="center" wrapText="1"/>
      <protection locked="0"/>
    </xf>
    <xf numFmtId="0" fontId="8" fillId="2" borderId="31" xfId="1" applyNumberFormat="1" applyFont="1" applyFill="1" applyBorder="1" applyAlignment="1" applyProtection="1">
      <alignment horizontal="left" vertical="center" wrapText="1"/>
      <protection locked="0"/>
    </xf>
    <xf numFmtId="0" fontId="9" fillId="2" borderId="19" xfId="0" applyFont="1" applyFill="1" applyBorder="1" applyAlignment="1">
      <alignment horizontal="left" wrapText="1"/>
    </xf>
    <xf numFmtId="0" fontId="9" fillId="2" borderId="20" xfId="0" applyFont="1" applyFill="1" applyBorder="1" applyAlignment="1">
      <alignment horizontal="left" wrapText="1"/>
    </xf>
    <xf numFmtId="164" fontId="9" fillId="9" borderId="5" xfId="0" applyNumberFormat="1" applyFont="1" applyFill="1" applyBorder="1" applyAlignment="1" applyProtection="1">
      <alignment horizontal="center" vertical="center" wrapText="1"/>
      <protection locked="0"/>
    </xf>
    <xf numFmtId="0" fontId="9" fillId="9" borderId="5" xfId="0" applyNumberFormat="1" applyFont="1" applyFill="1" applyBorder="1" applyAlignment="1" applyProtection="1">
      <alignment horizontal="center" vertical="center" wrapText="1"/>
      <protection locked="0"/>
    </xf>
    <xf numFmtId="0" fontId="9" fillId="9" borderId="6" xfId="0" applyNumberFormat="1" applyFont="1" applyFill="1" applyBorder="1" applyAlignment="1" applyProtection="1">
      <alignment horizontal="center" vertical="center" wrapText="1"/>
      <protection locked="0"/>
    </xf>
    <xf numFmtId="0" fontId="9" fillId="2" borderId="61" xfId="0" applyFont="1" applyFill="1" applyBorder="1" applyAlignment="1">
      <alignment horizontal="left"/>
    </xf>
    <xf numFmtId="0" fontId="9" fillId="2" borderId="4" xfId="0" applyFont="1" applyFill="1" applyBorder="1" applyAlignment="1">
      <alignment horizontal="left"/>
    </xf>
    <xf numFmtId="0" fontId="9" fillId="2" borderId="55"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82" xfId="0" applyFont="1" applyFill="1" applyBorder="1" applyAlignment="1">
      <alignment horizontal="center" vertical="center" wrapText="1"/>
    </xf>
    <xf numFmtId="165" fontId="8" fillId="2" borderId="22" xfId="1" applyNumberFormat="1" applyFont="1" applyFill="1" applyBorder="1" applyAlignment="1">
      <alignment horizontal="left"/>
    </xf>
    <xf numFmtId="165" fontId="8" fillId="2" borderId="5" xfId="1" applyNumberFormat="1" applyFont="1" applyFill="1" applyBorder="1" applyAlignment="1">
      <alignment horizontal="left"/>
    </xf>
    <xf numFmtId="165" fontId="9" fillId="2" borderId="22" xfId="1" applyNumberFormat="1" applyFont="1" applyFill="1" applyBorder="1" applyAlignment="1">
      <alignment horizontal="left"/>
    </xf>
    <xf numFmtId="165" fontId="9" fillId="2" borderId="5" xfId="1" applyNumberFormat="1" applyFont="1" applyFill="1" applyBorder="1" applyAlignment="1">
      <alignment horizontal="left"/>
    </xf>
    <xf numFmtId="0" fontId="9" fillId="2" borderId="36"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9" fillId="2" borderId="38" xfId="0" applyFont="1" applyFill="1" applyBorder="1" applyAlignment="1" applyProtection="1">
      <alignment horizontal="center" vertical="center" wrapText="1"/>
      <protection locked="0"/>
    </xf>
    <xf numFmtId="0" fontId="9" fillId="2" borderId="39" xfId="0" applyFont="1" applyFill="1" applyBorder="1" applyAlignment="1" applyProtection="1">
      <alignment horizontal="center" vertical="center" wrapText="1"/>
      <protection locked="0"/>
    </xf>
    <xf numFmtId="0" fontId="12" fillId="2" borderId="40" xfId="0" applyFont="1" applyFill="1" applyBorder="1" applyAlignment="1" applyProtection="1">
      <alignment horizontal="left" vertical="center" wrapText="1"/>
      <protection locked="0"/>
    </xf>
    <xf numFmtId="0" fontId="12" fillId="2" borderId="91" xfId="0" applyFont="1" applyFill="1" applyBorder="1" applyAlignment="1" applyProtection="1">
      <alignment horizontal="left" vertical="center" wrapText="1"/>
      <protection locked="0"/>
    </xf>
    <xf numFmtId="0" fontId="12" fillId="2" borderId="2" xfId="0" applyFont="1" applyFill="1" applyBorder="1" applyAlignment="1" applyProtection="1">
      <alignment horizontal="left" vertical="center" wrapText="1"/>
      <protection locked="0"/>
    </xf>
    <xf numFmtId="0" fontId="12" fillId="2" borderId="89" xfId="0" applyFont="1" applyFill="1" applyBorder="1" applyAlignment="1" applyProtection="1">
      <alignment horizontal="left" vertical="center" wrapText="1"/>
      <protection locked="0"/>
    </xf>
    <xf numFmtId="0" fontId="12" fillId="2" borderId="36" xfId="1" applyNumberFormat="1" applyFont="1" applyFill="1" applyBorder="1" applyAlignment="1" applyProtection="1">
      <alignment horizontal="left" vertical="center" wrapText="1"/>
      <protection locked="0"/>
    </xf>
    <xf numFmtId="0" fontId="12" fillId="2" borderId="2" xfId="1" applyNumberFormat="1" applyFont="1" applyFill="1" applyBorder="1" applyAlignment="1" applyProtection="1">
      <alignment horizontal="left" vertical="center" wrapText="1"/>
      <protection locked="0"/>
    </xf>
    <xf numFmtId="0" fontId="12" fillId="2" borderId="89" xfId="1" applyNumberFormat="1" applyFont="1" applyFill="1" applyBorder="1" applyAlignment="1" applyProtection="1">
      <alignment horizontal="left" vertical="center" wrapText="1"/>
      <protection locked="0"/>
    </xf>
    <xf numFmtId="0" fontId="9" fillId="9" borderId="8" xfId="0" applyFont="1" applyFill="1" applyBorder="1" applyAlignment="1">
      <alignment horizontal="center"/>
    </xf>
    <xf numFmtId="0" fontId="9" fillId="2" borderId="57" xfId="0" applyFont="1" applyFill="1" applyBorder="1" applyAlignment="1">
      <alignment horizontal="center"/>
    </xf>
    <xf numFmtId="0" fontId="9" fillId="9" borderId="19" xfId="0" applyFont="1" applyFill="1" applyBorder="1" applyAlignment="1">
      <alignment horizontal="left" vertical="center"/>
    </xf>
    <xf numFmtId="0" fontId="9" fillId="9" borderId="20" xfId="0" applyFont="1" applyFill="1" applyBorder="1" applyAlignment="1">
      <alignment horizontal="left" vertical="center"/>
    </xf>
    <xf numFmtId="0" fontId="8" fillId="2" borderId="24" xfId="1" applyNumberFormat="1" applyFont="1" applyFill="1" applyBorder="1" applyAlignment="1" applyProtection="1">
      <alignment horizontal="left" vertical="center" wrapText="1"/>
      <protection locked="0"/>
    </xf>
    <xf numFmtId="0" fontId="8" fillId="2" borderId="25" xfId="1" applyNumberFormat="1" applyFont="1" applyFill="1" applyBorder="1" applyAlignment="1" applyProtection="1">
      <alignment horizontal="left" vertical="center" wrapText="1"/>
      <protection locked="0"/>
    </xf>
    <xf numFmtId="0" fontId="8" fillId="2" borderId="26" xfId="1" applyNumberFormat="1" applyFont="1" applyFill="1" applyBorder="1" applyAlignment="1" applyProtection="1">
      <alignment horizontal="left" vertical="center" wrapText="1"/>
      <protection locked="0"/>
    </xf>
    <xf numFmtId="167" fontId="12" fillId="2" borderId="59" xfId="0" applyNumberFormat="1" applyFont="1" applyFill="1" applyBorder="1" applyAlignment="1" applyProtection="1">
      <alignment horizontal="center" vertical="center"/>
      <protection locked="0"/>
    </xf>
    <xf numFmtId="167" fontId="12" fillId="2" borderId="11" xfId="0" applyNumberFormat="1" applyFont="1" applyFill="1" applyBorder="1" applyAlignment="1" applyProtection="1">
      <alignment horizontal="center" vertical="center"/>
      <protection locked="0"/>
    </xf>
    <xf numFmtId="167" fontId="12" fillId="2" borderId="44" xfId="0" applyNumberFormat="1" applyFont="1" applyFill="1" applyBorder="1" applyAlignment="1" applyProtection="1">
      <alignment horizontal="center" vertical="center"/>
      <protection locked="0"/>
    </xf>
    <xf numFmtId="167" fontId="12" fillId="2" borderId="68" xfId="0" applyNumberFormat="1" applyFont="1" applyFill="1" applyBorder="1" applyAlignment="1" applyProtection="1">
      <alignment horizontal="center" vertical="center"/>
      <protection locked="0"/>
    </xf>
    <xf numFmtId="167" fontId="12" fillId="2" borderId="12" xfId="0" applyNumberFormat="1" applyFont="1" applyFill="1" applyBorder="1" applyAlignment="1" applyProtection="1">
      <alignment horizontal="center" vertical="center"/>
      <protection locked="0"/>
    </xf>
    <xf numFmtId="167" fontId="12" fillId="2" borderId="69" xfId="0" applyNumberFormat="1" applyFont="1" applyFill="1" applyBorder="1" applyAlignment="1" applyProtection="1">
      <alignment horizontal="center" vertical="center"/>
      <protection locked="0"/>
    </xf>
    <xf numFmtId="0" fontId="12" fillId="2" borderId="20" xfId="0" applyFont="1" applyFill="1" applyBorder="1" applyAlignment="1">
      <alignment horizontal="left" vertical="center" wrapText="1"/>
    </xf>
    <xf numFmtId="0" fontId="12" fillId="2" borderId="21" xfId="0" applyFont="1" applyFill="1" applyBorder="1" applyAlignment="1">
      <alignment horizontal="left" vertical="center" wrapText="1"/>
    </xf>
    <xf numFmtId="0" fontId="8" fillId="2" borderId="88" xfId="1" applyNumberFormat="1" applyFont="1" applyFill="1" applyBorder="1" applyAlignment="1" applyProtection="1">
      <alignment horizontal="left" vertical="center" wrapText="1"/>
      <protection locked="0"/>
    </xf>
    <xf numFmtId="0" fontId="8" fillId="2" borderId="22" xfId="0" applyFont="1" applyFill="1" applyBorder="1" applyAlignment="1">
      <alignment horizontal="left"/>
    </xf>
    <xf numFmtId="0" fontId="8" fillId="2" borderId="5" xfId="0" applyFont="1" applyFill="1" applyBorder="1" applyAlignment="1">
      <alignment horizontal="left"/>
    </xf>
    <xf numFmtId="0" fontId="9" fillId="9" borderId="22" xfId="0" applyFont="1" applyFill="1" applyBorder="1" applyAlignment="1">
      <alignment horizontal="left" wrapText="1"/>
    </xf>
    <xf numFmtId="0" fontId="9" fillId="9" borderId="5" xfId="0" applyFont="1" applyFill="1" applyBorder="1" applyAlignment="1">
      <alignment horizontal="left" wrapText="1"/>
    </xf>
    <xf numFmtId="0" fontId="9" fillId="2" borderId="7" xfId="0" applyFont="1" applyFill="1" applyBorder="1" applyAlignment="1">
      <alignment horizontal="left" vertical="top" wrapText="1"/>
    </xf>
    <xf numFmtId="0" fontId="9" fillId="2" borderId="0" xfId="0" applyFont="1" applyFill="1" applyBorder="1" applyAlignment="1">
      <alignment horizontal="left" vertical="top" wrapText="1"/>
    </xf>
    <xf numFmtId="0" fontId="9" fillId="2" borderId="80" xfId="0" applyFont="1" applyFill="1" applyBorder="1" applyAlignment="1">
      <alignment horizontal="left" vertical="top" wrapText="1"/>
    </xf>
    <xf numFmtId="165" fontId="8" fillId="2" borderId="22" xfId="1" applyNumberFormat="1" applyFont="1" applyFill="1" applyBorder="1" applyAlignment="1">
      <alignment horizontal="left" wrapText="1"/>
    </xf>
    <xf numFmtId="165" fontId="8" fillId="2" borderId="5" xfId="1" applyNumberFormat="1" applyFont="1" applyFill="1" applyBorder="1" applyAlignment="1">
      <alignment horizontal="left" wrapText="1"/>
    </xf>
    <xf numFmtId="0" fontId="9" fillId="2" borderId="19" xfId="0" applyFont="1" applyFill="1" applyBorder="1" applyAlignment="1">
      <alignment horizontal="left"/>
    </xf>
    <xf numFmtId="0" fontId="9" fillId="2" borderId="20" xfId="0" applyFont="1" applyFill="1" applyBorder="1" applyAlignment="1">
      <alignment horizontal="left"/>
    </xf>
    <xf numFmtId="165" fontId="8" fillId="2" borderId="59" xfId="1" applyNumberFormat="1" applyFont="1" applyFill="1" applyBorder="1" applyAlignment="1">
      <alignment horizontal="left"/>
    </xf>
    <xf numFmtId="165" fontId="8" fillId="2" borderId="11" xfId="1" applyNumberFormat="1" applyFont="1" applyFill="1" applyBorder="1" applyAlignment="1">
      <alignment horizontal="left"/>
    </xf>
    <xf numFmtId="165" fontId="9" fillId="2" borderId="65" xfId="1" applyNumberFormat="1" applyFont="1" applyFill="1" applyBorder="1" applyAlignment="1">
      <alignment horizontal="left"/>
    </xf>
    <xf numFmtId="165" fontId="9" fillId="2" borderId="66" xfId="1" applyNumberFormat="1" applyFont="1" applyFill="1" applyBorder="1" applyAlignment="1">
      <alignment horizontal="left"/>
    </xf>
    <xf numFmtId="0" fontId="9" fillId="2" borderId="22" xfId="0" applyFont="1" applyFill="1" applyBorder="1" applyAlignment="1">
      <alignment horizontal="left"/>
    </xf>
    <xf numFmtId="0" fontId="9" fillId="2" borderId="5" xfId="0" applyFont="1" applyFill="1" applyBorder="1" applyAlignment="1">
      <alignment horizontal="left"/>
    </xf>
    <xf numFmtId="164" fontId="8" fillId="2" borderId="3" xfId="2" applyNumberFormat="1" applyFont="1" applyFill="1" applyBorder="1" applyAlignment="1" applyProtection="1">
      <alignment horizontal="center"/>
      <protection locked="0"/>
    </xf>
    <xf numFmtId="164" fontId="8" fillId="2" borderId="1" xfId="2" applyNumberFormat="1" applyFont="1" applyFill="1" applyBorder="1" applyAlignment="1" applyProtection="1">
      <alignment horizontal="center"/>
      <protection locked="0"/>
    </xf>
    <xf numFmtId="0" fontId="8" fillId="2" borderId="45" xfId="0" applyFont="1" applyFill="1" applyBorder="1" applyAlignment="1">
      <alignment horizontal="center" vertical="center" wrapText="1"/>
    </xf>
    <xf numFmtId="0" fontId="8" fillId="2" borderId="46" xfId="0" applyFont="1" applyFill="1" applyBorder="1" applyAlignment="1">
      <alignment horizontal="center" vertical="center" wrapText="1"/>
    </xf>
    <xf numFmtId="0" fontId="4" fillId="9" borderId="47" xfId="0" applyFont="1" applyFill="1" applyBorder="1" applyAlignment="1">
      <alignment horizontal="center"/>
    </xf>
    <xf numFmtId="0" fontId="4" fillId="9" borderId="34" xfId="0" applyFont="1" applyFill="1" applyBorder="1" applyAlignment="1">
      <alignment horizontal="center"/>
    </xf>
    <xf numFmtId="0" fontId="4" fillId="9" borderId="48" xfId="0" applyFont="1" applyFill="1" applyBorder="1" applyAlignment="1">
      <alignment horizontal="center"/>
    </xf>
    <xf numFmtId="0" fontId="9" fillId="2" borderId="52" xfId="0" applyFont="1" applyFill="1" applyBorder="1" applyAlignment="1" applyProtection="1">
      <alignment horizontal="center" vertical="center"/>
      <protection locked="0"/>
    </xf>
    <xf numFmtId="0" fontId="10" fillId="2" borderId="0" xfId="1" applyNumberFormat="1" applyFont="1" applyFill="1" applyBorder="1" applyAlignment="1" applyProtection="1">
      <alignment horizontal="left" vertical="center"/>
      <protection locked="0"/>
    </xf>
    <xf numFmtId="0" fontId="24" fillId="0" borderId="0" xfId="0" applyFont="1" applyAlignment="1"/>
    <xf numFmtId="0" fontId="9" fillId="2" borderId="56" xfId="0" applyFont="1" applyFill="1" applyBorder="1" applyAlignment="1">
      <alignment horizontal="center" vertical="center" wrapText="1"/>
    </xf>
    <xf numFmtId="0" fontId="8" fillId="2" borderId="32" xfId="1" applyNumberFormat="1" applyFont="1" applyFill="1" applyBorder="1" applyAlignment="1" applyProtection="1">
      <alignment horizontal="left" vertical="center" wrapText="1"/>
      <protection locked="0"/>
    </xf>
    <xf numFmtId="0" fontId="9" fillId="2" borderId="58" xfId="0" applyFont="1" applyFill="1" applyBorder="1" applyAlignment="1">
      <alignment horizontal="center"/>
    </xf>
    <xf numFmtId="167" fontId="12" fillId="2" borderId="7" xfId="0" applyNumberFormat="1" applyFont="1" applyFill="1" applyBorder="1" applyAlignment="1" applyProtection="1">
      <alignment horizontal="center" vertical="center"/>
      <protection locked="0"/>
    </xf>
    <xf numFmtId="167" fontId="12" fillId="2" borderId="17" xfId="0" applyNumberFormat="1" applyFont="1" applyFill="1" applyBorder="1" applyAlignment="1" applyProtection="1">
      <alignment horizontal="center" vertical="center"/>
      <protection locked="0"/>
    </xf>
    <xf numFmtId="167" fontId="12" fillId="2" borderId="18" xfId="0" applyNumberFormat="1" applyFont="1" applyFill="1" applyBorder="1" applyAlignment="1" applyProtection="1">
      <alignment horizontal="center" vertical="center"/>
      <protection locked="0"/>
    </xf>
    <xf numFmtId="0" fontId="8" fillId="2" borderId="37" xfId="1" applyNumberFormat="1" applyFont="1" applyFill="1" applyBorder="1" applyAlignment="1" applyProtection="1">
      <alignment horizontal="left" vertical="center" wrapText="1"/>
      <protection locked="0"/>
    </xf>
    <xf numFmtId="0" fontId="9" fillId="2" borderId="35" xfId="0" applyFont="1" applyFill="1" applyBorder="1" applyAlignment="1">
      <alignment horizontal="left" vertical="center" wrapText="1"/>
    </xf>
    <xf numFmtId="0" fontId="12" fillId="2" borderId="37" xfId="0" applyFont="1" applyFill="1" applyBorder="1" applyAlignment="1" applyProtection="1">
      <alignment horizontal="left" vertical="center" wrapText="1"/>
      <protection locked="0"/>
    </xf>
    <xf numFmtId="0" fontId="12" fillId="2" borderId="54" xfId="0" applyFont="1" applyFill="1" applyBorder="1" applyAlignment="1">
      <alignment horizontal="left" vertical="top" wrapText="1"/>
    </xf>
    <xf numFmtId="0" fontId="9" fillId="2" borderId="54" xfId="0" applyFont="1" applyFill="1" applyBorder="1" applyAlignment="1">
      <alignment horizontal="left" vertical="center" wrapText="1"/>
    </xf>
    <xf numFmtId="14" fontId="8" fillId="2" borderId="5" xfId="0" applyNumberFormat="1" applyFont="1" applyFill="1" applyBorder="1" applyAlignment="1" applyProtection="1">
      <alignment horizontal="left" vertical="top" wrapText="1"/>
      <protection locked="0"/>
    </xf>
    <xf numFmtId="14" fontId="8" fillId="2" borderId="23" xfId="0" applyNumberFormat="1" applyFont="1" applyFill="1" applyBorder="1" applyAlignment="1" applyProtection="1">
      <alignment horizontal="left" vertical="top" wrapText="1"/>
      <protection locked="0"/>
    </xf>
    <xf numFmtId="0" fontId="8" fillId="2" borderId="23" xfId="0" applyFont="1" applyFill="1" applyBorder="1" applyAlignment="1" applyProtection="1">
      <alignment horizontal="left" vertical="top" wrapText="1"/>
      <protection locked="0"/>
    </xf>
    <xf numFmtId="0" fontId="12" fillId="2" borderId="41" xfId="0" applyFont="1" applyFill="1" applyBorder="1" applyAlignment="1" applyProtection="1">
      <alignment horizontal="left" vertical="center" wrapText="1"/>
      <protection locked="0"/>
    </xf>
    <xf numFmtId="0" fontId="9" fillId="2" borderId="54" xfId="0" applyFont="1" applyFill="1" applyBorder="1" applyAlignment="1">
      <alignment horizontal="left" wrapText="1"/>
    </xf>
    <xf numFmtId="0" fontId="8" fillId="9" borderId="22" xfId="0" applyFont="1" applyFill="1" applyBorder="1" applyAlignment="1">
      <alignment horizontal="left" wrapText="1"/>
    </xf>
    <xf numFmtId="0" fontId="8" fillId="9" borderId="5" xfId="0" applyFont="1" applyFill="1" applyBorder="1" applyAlignment="1">
      <alignment horizontal="left" wrapText="1"/>
    </xf>
    <xf numFmtId="0" fontId="9" fillId="2" borderId="102" xfId="0" applyFont="1" applyFill="1" applyBorder="1" applyAlignment="1">
      <alignment horizontal="left" wrapText="1"/>
    </xf>
    <xf numFmtId="0" fontId="9" fillId="2" borderId="6" xfId="0" applyFont="1" applyFill="1" applyBorder="1" applyAlignment="1">
      <alignment horizontal="left" wrapText="1"/>
    </xf>
    <xf numFmtId="0" fontId="9" fillId="2" borderId="54" xfId="0" applyFont="1" applyFill="1" applyBorder="1" applyAlignment="1">
      <alignment horizontal="left" vertical="top" wrapText="1"/>
    </xf>
    <xf numFmtId="0" fontId="12" fillId="2" borderId="17" xfId="0" applyFont="1" applyFill="1" applyBorder="1" applyAlignment="1">
      <alignment horizontal="left" vertical="top" wrapText="1"/>
    </xf>
    <xf numFmtId="0" fontId="8" fillId="2" borderId="44" xfId="0" applyFont="1" applyFill="1" applyBorder="1" applyAlignment="1">
      <alignment wrapText="1"/>
    </xf>
    <xf numFmtId="0" fontId="21" fillId="0" borderId="63" xfId="0" applyFont="1" applyBorder="1" applyAlignment="1"/>
    <xf numFmtId="0" fontId="21" fillId="0" borderId="64" xfId="0" applyFont="1" applyBorder="1" applyAlignment="1"/>
    <xf numFmtId="165" fontId="9" fillId="2" borderId="24" xfId="1" applyNumberFormat="1" applyFont="1" applyFill="1" applyBorder="1" applyAlignment="1">
      <alignment horizontal="left"/>
    </xf>
    <xf numFmtId="165" fontId="9" fillId="2" borderId="25" xfId="1" applyNumberFormat="1" applyFont="1" applyFill="1" applyBorder="1" applyAlignment="1">
      <alignment horizontal="left"/>
    </xf>
    <xf numFmtId="0" fontId="18" fillId="10" borderId="28" xfId="10" applyFont="1" applyFill="1" applyBorder="1"/>
    <xf numFmtId="0" fontId="18" fillId="10" borderId="63" xfId="10" applyFont="1" applyFill="1" applyBorder="1"/>
  </cellXfs>
  <cellStyles count="14">
    <cellStyle name="Comma" xfId="1" builtinId="3"/>
    <cellStyle name="Comma 2" xfId="11"/>
    <cellStyle name="Currency" xfId="2" builtinId="4"/>
    <cellStyle name="Currency 2" xfId="4"/>
    <cellStyle name="Currency 2 2" xfId="5"/>
    <cellStyle name="Currency 3" xfId="12"/>
    <cellStyle name="Hyperlink 2" xfId="6"/>
    <cellStyle name="Normal" xfId="0" builtinId="0" customBuiltin="1"/>
    <cellStyle name="Normal 2" xfId="7"/>
    <cellStyle name="Normal 2 2" xfId="8"/>
    <cellStyle name="Normal 3" xfId="9"/>
    <cellStyle name="Normal 4" xfId="10"/>
    <cellStyle name="Percent" xfId="3" builtinId="5"/>
    <cellStyle name="Percent 2" xfId="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6"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checked="Checked" fmlaLink="$X$105" lockText="1"/>
</file>

<file path=xl/ctrlProps/ctrlProp21.xml><?xml version="1.0" encoding="utf-8"?>
<formControlPr xmlns="http://schemas.microsoft.com/office/spreadsheetml/2009/9/main" objectType="CheckBox" fmlaLink="$X$37" lockText="1"/>
</file>

<file path=xl/ctrlProps/ctrlProp22.xml><?xml version="1.0" encoding="utf-8"?>
<formControlPr xmlns="http://schemas.microsoft.com/office/spreadsheetml/2009/9/main" objectType="CheckBox" checked="Checked" fmlaLink="$X$35" lockText="1"/>
</file>

<file path=xl/ctrlProps/ctrlProp23.xml><?xml version="1.0" encoding="utf-8"?>
<formControlPr xmlns="http://schemas.microsoft.com/office/spreadsheetml/2009/9/main" objectType="CheckBox" checked="Checked" fmlaLink="$X$31" lockText="1"/>
</file>

<file path=xl/ctrlProps/ctrlProp24.xml><?xml version="1.0" encoding="utf-8"?>
<formControlPr xmlns="http://schemas.microsoft.com/office/spreadsheetml/2009/9/main" objectType="CheckBox" fmlaLink="$X$32" lockText="1"/>
</file>

<file path=xl/ctrlProps/ctrlProp25.xml><?xml version="1.0" encoding="utf-8"?>
<formControlPr xmlns="http://schemas.microsoft.com/office/spreadsheetml/2009/9/main" objectType="CheckBox" fmlaLink="$X$33" lockText="1"/>
</file>

<file path=xl/ctrlProps/ctrlProp3.xml><?xml version="1.0" encoding="utf-8"?>
<formControlPr xmlns="http://schemas.microsoft.com/office/spreadsheetml/2009/9/main" objectType="CheckBox" checked="Checked"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checked="Checked"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checked="Checked"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609775" y="4269441"/>
              <a:ext cx="2910907" cy="165434"/>
              <a:chOff x="5533126" y="9125342"/>
              <a:chExt cx="2403097" cy="204151"/>
            </a:xfrm>
          </xdr:grpSpPr>
          <xdr:sp macro="" textlink="">
            <xdr:nvSpPr>
              <xdr:cNvPr id="1025" name="Check Box 1" hidden="1">
                <a:extLst>
                  <a:ext uri="{63B3BB69-23CF-44E3-9099-C40C66FF867C}">
                    <a14:compatExt spid="_x0000_s1025"/>
                  </a:ext>
                </a:extLst>
              </xdr:cNvPr>
              <xdr:cNvSpPr/>
            </xdr:nvSpPr>
            <xdr:spPr bwMode="auto">
              <a:xfrm>
                <a:off x="6831168" y="9125456"/>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26" y="9125342"/>
                <a:ext cx="1097164"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282993" y="4269441"/>
              <a:ext cx="5491974" cy="4269441"/>
              <a:chOff x="4213546" y="0"/>
              <a:chExt cx="4902711" cy="4269441"/>
            </a:xfrm>
          </xdr:grpSpPr>
          <xdr:sp macro="" textlink="">
            <xdr:nvSpPr>
              <xdr:cNvPr id="1027" name="Check Box 3" hidden="1">
                <a:extLst>
                  <a:ext uri="{63B3BB69-23CF-44E3-9099-C40C66FF867C}">
                    <a14:compatExt spid="_x0000_s1027"/>
                  </a:ext>
                </a:extLst>
              </xdr:cNvPr>
              <xdr:cNvSpPr/>
            </xdr:nvSpPr>
            <xdr:spPr bwMode="auto">
              <a:xfrm>
                <a:off x="4213546" y="4269441"/>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6319159" y="4269441"/>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136551" y="4269441"/>
              <a:ext cx="6102185" cy="4269441"/>
              <a:chOff x="4074410" y="0"/>
              <a:chExt cx="5684297" cy="4269441"/>
            </a:xfrm>
          </xdr:grpSpPr>
          <xdr:sp macro="" textlink="">
            <xdr:nvSpPr>
              <xdr:cNvPr id="1030" name="Check Box 6" hidden="1">
                <a:extLst>
                  <a:ext uri="{63B3BB69-23CF-44E3-9099-C40C66FF867C}">
                    <a14:compatExt spid="_x0000_s1030"/>
                  </a:ext>
                </a:extLst>
              </xdr:cNvPr>
              <xdr:cNvSpPr/>
            </xdr:nvSpPr>
            <xdr:spPr bwMode="auto">
              <a:xfrm>
                <a:off x="4075540" y="4269441"/>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085067" y="4269441"/>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074411" y="4269441"/>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6158345" y="4269441"/>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8248991" y="4269441"/>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074410" y="4269441"/>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8255728" y="4269441"/>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8251228" y="4269441"/>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6172370" y="4269441"/>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6166069" y="4269441"/>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372479" y="4653803"/>
              <a:ext cx="3854444" cy="229160"/>
              <a:chOff x="5305239" y="10346445"/>
              <a:chExt cx="3350187" cy="161925"/>
            </a:xfrm>
          </xdr:grpSpPr>
          <xdr:sp macro="" textlink="">
            <xdr:nvSpPr>
              <xdr:cNvPr id="1041" name="Check Box 17" hidden="1">
                <a:extLst>
                  <a:ext uri="{63B3BB69-23CF-44E3-9099-C40C66FF867C}">
                    <a14:compatExt spid="_x0000_s1041"/>
                  </a:ext>
                </a:extLst>
              </xdr:cNvPr>
              <xdr:cNvSpPr/>
            </xdr:nvSpPr>
            <xdr:spPr bwMode="auto">
              <a:xfrm>
                <a:off x="5305239"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9" y="10346445"/>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003674" y="9502588"/>
              <a:ext cx="4879475" cy="9502588"/>
              <a:chOff x="5533090" y="0"/>
              <a:chExt cx="4182219" cy="9502588"/>
            </a:xfrm>
          </xdr:grpSpPr>
          <xdr:sp macro="" textlink="">
            <xdr:nvSpPr>
              <xdr:cNvPr id="1043" name="Check Box 19" hidden="1">
                <a:extLst>
                  <a:ext uri="{63B3BB69-23CF-44E3-9099-C40C66FF867C}">
                    <a14:compatExt spid="_x0000_s1043"/>
                  </a:ext>
                </a:extLst>
              </xdr:cNvPr>
              <xdr:cNvSpPr/>
            </xdr:nvSpPr>
            <xdr:spPr bwMode="auto">
              <a:xfrm>
                <a:off x="8610259" y="9502588"/>
                <a:ext cx="1105050"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0" y="0"/>
                <a:ext cx="10971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22</xdr:row>
          <xdr:rowOff>0</xdr:rowOff>
        </xdr:from>
        <xdr:to>
          <xdr:col>8</xdr:col>
          <xdr:colOff>15417</xdr:colOff>
          <xdr:row>36</xdr:row>
          <xdr:rowOff>165434</xdr:rowOff>
        </xdr:to>
        <xdr:grpSp>
          <xdr:nvGrpSpPr>
            <xdr:cNvPr id="2" name="Group 1"/>
            <xdr:cNvGrpSpPr/>
          </xdr:nvGrpSpPr>
          <xdr:grpSpPr>
            <a:xfrm>
              <a:off x="5157618" y="5210175"/>
              <a:ext cx="2630199" cy="308309"/>
              <a:chOff x="5533117" y="9125345"/>
              <a:chExt cx="2403109" cy="204124"/>
            </a:xfrm>
          </xdr:grpSpPr>
          <xdr:sp macro="" textlink="">
            <xdr:nvSpPr>
              <xdr:cNvPr id="2051" name="Check Box 3" hidden="1">
                <a:extLst>
                  <a:ext uri="{63B3BB69-23CF-44E3-9099-C40C66FF867C}">
                    <a14:compatExt spid="_x0000_s2051"/>
                  </a:ext>
                </a:extLst>
              </xdr:cNvPr>
              <xdr:cNvSpPr/>
            </xdr:nvSpPr>
            <xdr:spPr bwMode="auto">
              <a:xfrm>
                <a:off x="6831171" y="9125432"/>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52" name="Check Box 4" hidden="1">
                <a:extLst>
                  <a:ext uri="{63B3BB69-23CF-44E3-9099-C40C66FF867C}">
                    <a14:compatExt spid="_x0000_s2052"/>
                  </a:ext>
                </a:extLst>
              </xdr:cNvPr>
              <xdr:cNvSpPr/>
            </xdr:nvSpPr>
            <xdr:spPr bwMode="auto">
              <a:xfrm>
                <a:off x="5533117" y="9125345"/>
                <a:ext cx="109716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35</xdr:row>
          <xdr:rowOff>9525</xdr:rowOff>
        </xdr:from>
        <xdr:to>
          <xdr:col>9</xdr:col>
          <xdr:colOff>137907</xdr:colOff>
          <xdr:row>35</xdr:row>
          <xdr:rowOff>190500</xdr:rowOff>
        </xdr:to>
        <xdr:grpSp>
          <xdr:nvGrpSpPr>
            <xdr:cNvPr id="5" name="Group 4"/>
            <xdr:cNvGrpSpPr/>
          </xdr:nvGrpSpPr>
          <xdr:grpSpPr>
            <a:xfrm>
              <a:off x="3895725" y="5219700"/>
              <a:ext cx="5348082" cy="142875"/>
              <a:chOff x="4372803" y="8739395"/>
              <a:chExt cx="4743453" cy="180975"/>
            </a:xfrm>
          </xdr:grpSpPr>
          <xdr:sp macro="" textlink="">
            <xdr:nvSpPr>
              <xdr:cNvPr id="2053" name="Check Box 5" hidden="1">
                <a:extLst>
                  <a:ext uri="{63B3BB69-23CF-44E3-9099-C40C66FF867C}">
                    <a14:compatExt spid="_x0000_s2053"/>
                  </a:ext>
                </a:extLst>
              </xdr:cNvPr>
              <xdr:cNvSpPr/>
            </xdr:nvSpPr>
            <xdr:spPr bwMode="auto">
              <a:xfrm>
                <a:off x="4372803" y="8739395"/>
                <a:ext cx="1484657"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54" name="Check Box 6" hidden="1">
                <a:extLst>
                  <a:ext uri="{63B3BB69-23CF-44E3-9099-C40C66FF867C}">
                    <a14:compatExt spid="_x0000_s2054"/>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55" name="Check Box 7" hidden="1">
                <a:extLst>
                  <a:ext uri="{63B3BB69-23CF-44E3-9099-C40C66FF867C}">
                    <a14:compatExt spid="_x0000_s2055"/>
                  </a:ext>
                </a:extLst>
              </xdr:cNvPr>
              <xdr:cNvSpPr/>
            </xdr:nvSpPr>
            <xdr:spPr bwMode="auto">
              <a:xfrm>
                <a:off x="7631183" y="8739395"/>
                <a:ext cx="1485073"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oolmod\AppData\Local\Temp\Temp1_Durham%20County%20and%20GoTriangle.zip\18GOT_TS6%20Route%20CRX%20Additional%20Peak%20Trip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Y19 Project Request "/>
      <sheetName val="FY19 Project Reporting"/>
      <sheetName val="Exhibit A"/>
      <sheetName val="ProjReq Instructions"/>
      <sheetName val="ProjReport Instructions"/>
      <sheetName val="FY19 Exhibit A - Draft"/>
      <sheetName val="End-of-Year Reconciliations"/>
      <sheetName val="Sheet1"/>
      <sheetName val="Cap Expan Template "/>
      <sheetName val="Ops Req_Template "/>
      <sheetName val="Ops Req_Customer-Community Surv"/>
    </sheetNames>
    <sheetDataSet>
      <sheetData sheetId="0">
        <row r="48">
          <cell r="B48" t="str">
            <v>TS-Average Daily Ridership</v>
          </cell>
          <cell r="D48" t="str">
            <v>Average daily ridership on Route CRX on weekdays.</v>
          </cell>
        </row>
        <row r="49">
          <cell r="B49" t="str">
            <v>TS-Passengers per Hour</v>
          </cell>
          <cell r="D49" t="str">
            <v>Number of passengers per revenue hour on Route CRX on weekdays.</v>
          </cell>
        </row>
        <row r="50">
          <cell r="B50" t="str">
            <v>TS-Revenue Hours of Service Provided</v>
          </cell>
          <cell r="D50" t="str">
            <v>Total revenue hours of expanded service provided through this project.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omments" Target="../comments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5.xml"/><Relationship Id="rId3" Type="http://schemas.openxmlformats.org/officeDocument/2006/relationships/vmlDrawing" Target="../drawings/vmlDrawing3.vml"/><Relationship Id="rId7" Type="http://schemas.openxmlformats.org/officeDocument/2006/relationships/ctrlProp" Target="../ctrlProps/ctrlProp2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 Id="rId9"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3"/>
  <sheetViews>
    <sheetView workbookViewId="0">
      <selection activeCell="K2" sqref="K2"/>
    </sheetView>
  </sheetViews>
  <sheetFormatPr defaultRowHeight="12.75" x14ac:dyDescent="0.2"/>
  <cols>
    <col min="1" max="1" width="8.625" style="147" bestFit="1" customWidth="1"/>
    <col min="2" max="2" width="18.625" style="160" customWidth="1"/>
    <col min="3" max="3" width="10.875" style="147" bestFit="1" customWidth="1"/>
    <col min="4" max="4" width="5.25" style="147" bestFit="1" customWidth="1"/>
    <col min="5" max="5" width="4.5" style="147" bestFit="1" customWidth="1"/>
    <col min="6" max="6" width="10.5" style="147" bestFit="1" customWidth="1"/>
    <col min="7" max="7" width="6.625" style="147" bestFit="1" customWidth="1"/>
    <col min="8" max="8" width="5" style="147" bestFit="1" customWidth="1"/>
    <col min="9" max="9" width="7.5" style="147" bestFit="1" customWidth="1"/>
    <col min="10" max="10" width="13.875" style="147" bestFit="1" customWidth="1"/>
    <col min="11" max="11" width="8.625" style="147" bestFit="1" customWidth="1"/>
    <col min="12" max="14" width="8.125" style="147" bestFit="1" customWidth="1"/>
    <col min="15" max="15" width="11.875" style="147" bestFit="1" customWidth="1"/>
    <col min="16" max="16" width="6.125" style="147" bestFit="1" customWidth="1"/>
    <col min="17" max="17" width="8.375" style="147" bestFit="1" customWidth="1"/>
    <col min="18" max="18" width="30.75" style="160" bestFit="1" customWidth="1"/>
    <col min="19" max="19" width="34.875" style="160" bestFit="1" customWidth="1"/>
    <col min="20" max="16384" width="9" style="147"/>
  </cols>
  <sheetData>
    <row r="1" spans="1:19" ht="30" x14ac:dyDescent="0.25">
      <c r="A1" s="164" t="s">
        <v>232</v>
      </c>
      <c r="B1" s="165" t="s">
        <v>233</v>
      </c>
      <c r="C1" s="166" t="s">
        <v>234</v>
      </c>
      <c r="D1" s="165" t="s">
        <v>235</v>
      </c>
      <c r="E1" s="165" t="s">
        <v>236</v>
      </c>
      <c r="F1" s="165" t="s">
        <v>237</v>
      </c>
      <c r="G1" s="165" t="s">
        <v>238</v>
      </c>
      <c r="H1" s="166" t="s">
        <v>239</v>
      </c>
      <c r="I1" s="166" t="s">
        <v>240</v>
      </c>
      <c r="J1" s="166" t="s">
        <v>241</v>
      </c>
      <c r="K1" s="166" t="s">
        <v>242</v>
      </c>
      <c r="L1" s="165" t="s">
        <v>243</v>
      </c>
      <c r="M1" s="165" t="s">
        <v>43</v>
      </c>
      <c r="N1" s="167" t="s">
        <v>244</v>
      </c>
      <c r="O1" s="167" t="s">
        <v>245</v>
      </c>
      <c r="P1" s="167"/>
      <c r="Q1" s="165" t="s">
        <v>15</v>
      </c>
      <c r="R1" s="165" t="s">
        <v>246</v>
      </c>
      <c r="S1" s="168" t="s">
        <v>247</v>
      </c>
    </row>
    <row r="2" spans="1:19" ht="38.25" x14ac:dyDescent="0.2">
      <c r="A2" s="169" t="s">
        <v>248</v>
      </c>
      <c r="B2" s="149" t="s">
        <v>249</v>
      </c>
      <c r="C2" s="150">
        <v>43330</v>
      </c>
      <c r="D2" s="435">
        <v>6473</v>
      </c>
      <c r="E2" s="148"/>
      <c r="F2" s="148"/>
      <c r="G2" s="148">
        <v>25.93</v>
      </c>
      <c r="H2" s="161">
        <v>8</v>
      </c>
      <c r="I2" s="151"/>
      <c r="J2" s="151">
        <v>400710</v>
      </c>
      <c r="K2" s="152">
        <f>+I2+J2</f>
        <v>400710</v>
      </c>
      <c r="L2" s="151" t="s">
        <v>250</v>
      </c>
      <c r="M2" s="151" t="s">
        <v>250</v>
      </c>
      <c r="N2" s="148"/>
      <c r="O2" s="148"/>
      <c r="P2" s="148"/>
      <c r="Q2" s="153">
        <v>543976</v>
      </c>
      <c r="R2" s="149"/>
      <c r="S2" s="170"/>
    </row>
    <row r="3" spans="1:19" ht="89.25" x14ac:dyDescent="0.2">
      <c r="A3" s="171" t="s">
        <v>251</v>
      </c>
      <c r="B3" s="154" t="s">
        <v>203</v>
      </c>
      <c r="C3" s="155">
        <v>43329</v>
      </c>
      <c r="D3" s="156">
        <f>+'FY19 Add Frequency 3.16'!D118</f>
        <v>2978.24</v>
      </c>
      <c r="E3" s="156">
        <v>227</v>
      </c>
      <c r="F3" s="156">
        <f>D3/E3</f>
        <v>13.12</v>
      </c>
      <c r="G3" s="156">
        <v>25.93</v>
      </c>
      <c r="H3" s="162">
        <v>8</v>
      </c>
      <c r="I3" s="157">
        <f>D3*122-J2</f>
        <v>-37364.72000000003</v>
      </c>
      <c r="J3" s="157"/>
      <c r="K3" s="158">
        <f t="shared" ref="K3:K4" si="0">+I3+J3</f>
        <v>-37364.72000000003</v>
      </c>
      <c r="L3" s="159">
        <f>+'FY19 Add Frequency 3.16'!D100</f>
        <v>15948.307753392786</v>
      </c>
      <c r="M3" s="159">
        <f>L3*1.5</f>
        <v>23922.461630089179</v>
      </c>
      <c r="N3" s="156"/>
      <c r="O3" s="156"/>
      <c r="P3" s="156">
        <f>+D3+D4</f>
        <v>3508.24</v>
      </c>
      <c r="Q3" s="156"/>
      <c r="R3" s="163" t="s">
        <v>252</v>
      </c>
      <c r="S3" s="172" t="s">
        <v>253</v>
      </c>
    </row>
    <row r="4" spans="1:19" ht="51" x14ac:dyDescent="0.2">
      <c r="A4" s="173" t="s">
        <v>254</v>
      </c>
      <c r="B4" s="154" t="s">
        <v>170</v>
      </c>
      <c r="C4" s="156" t="s">
        <v>255</v>
      </c>
      <c r="D4" s="434">
        <v>530</v>
      </c>
      <c r="E4" s="156">
        <v>250</v>
      </c>
      <c r="F4" s="156">
        <f>D4/E4</f>
        <v>2.12</v>
      </c>
      <c r="G4" s="156">
        <v>25.93</v>
      </c>
      <c r="H4" s="162">
        <v>8</v>
      </c>
      <c r="I4" s="157">
        <v>72102</v>
      </c>
      <c r="J4" s="157"/>
      <c r="K4" s="158">
        <f t="shared" si="0"/>
        <v>72102</v>
      </c>
      <c r="L4" s="157">
        <v>9614</v>
      </c>
      <c r="M4" s="157">
        <v>14420</v>
      </c>
      <c r="N4" s="156"/>
      <c r="O4" s="156"/>
      <c r="P4" s="156"/>
      <c r="Q4" s="156"/>
      <c r="R4" s="163" t="s">
        <v>256</v>
      </c>
      <c r="S4" s="172" t="s">
        <v>257</v>
      </c>
    </row>
    <row r="5" spans="1:19" x14ac:dyDescent="0.2">
      <c r="A5" s="174"/>
      <c r="B5" s="175"/>
      <c r="C5" s="176"/>
      <c r="D5" s="176"/>
      <c r="E5" s="176"/>
      <c r="F5" s="176"/>
      <c r="G5" s="176"/>
      <c r="H5" s="176"/>
      <c r="I5" s="176"/>
      <c r="J5" s="176"/>
      <c r="K5" s="177">
        <f>SUM(K2:K4)</f>
        <v>435447.27999999997</v>
      </c>
      <c r="L5" s="176"/>
      <c r="M5" s="176"/>
      <c r="N5" s="176" t="s">
        <v>258</v>
      </c>
      <c r="O5" s="176" t="s">
        <v>259</v>
      </c>
      <c r="P5" s="176">
        <v>25.93</v>
      </c>
      <c r="Q5" s="176"/>
      <c r="R5" s="175"/>
      <c r="S5" s="178"/>
    </row>
    <row r="6" spans="1:19" x14ac:dyDescent="0.2">
      <c r="A6" s="174"/>
      <c r="B6" s="175"/>
      <c r="C6" s="176"/>
      <c r="D6" s="176"/>
      <c r="E6" s="176"/>
      <c r="F6" s="176"/>
      <c r="G6" s="176"/>
      <c r="H6" s="176"/>
      <c r="I6" s="176"/>
      <c r="J6" s="176"/>
      <c r="K6" s="177"/>
      <c r="L6" s="176"/>
      <c r="M6" s="176"/>
      <c r="N6" s="176"/>
      <c r="O6" s="176"/>
      <c r="P6" s="176"/>
      <c r="Q6" s="176"/>
      <c r="R6" s="175"/>
      <c r="S6" s="178"/>
    </row>
    <row r="7" spans="1:19" x14ac:dyDescent="0.2">
      <c r="A7" s="174"/>
      <c r="B7" s="175"/>
      <c r="C7" s="179" t="s">
        <v>260</v>
      </c>
      <c r="D7" s="176">
        <f>+D3+D4</f>
        <v>3508.24</v>
      </c>
      <c r="E7" s="176"/>
      <c r="F7" s="176"/>
      <c r="G7" s="176"/>
      <c r="H7" s="176"/>
      <c r="I7" s="176"/>
      <c r="J7" s="176" t="s">
        <v>261</v>
      </c>
      <c r="K7" s="180">
        <f>+K3+K4</f>
        <v>34737.27999999997</v>
      </c>
      <c r="L7" s="176"/>
      <c r="M7" s="176"/>
      <c r="N7" s="176"/>
      <c r="O7" s="176" t="s">
        <v>262</v>
      </c>
      <c r="P7" s="181">
        <f>P3/P5</f>
        <v>135.29656768222137</v>
      </c>
      <c r="Q7" s="176"/>
      <c r="R7" s="175"/>
      <c r="S7" s="178"/>
    </row>
    <row r="8" spans="1:19" x14ac:dyDescent="0.2">
      <c r="A8" s="174"/>
      <c r="B8" s="175"/>
      <c r="C8" s="179" t="s">
        <v>263</v>
      </c>
      <c r="D8" s="176">
        <f>+D2</f>
        <v>6473</v>
      </c>
      <c r="E8" s="176"/>
      <c r="F8" s="176"/>
      <c r="G8" s="176"/>
      <c r="H8" s="176"/>
      <c r="I8" s="176"/>
      <c r="J8" s="176" t="s">
        <v>264</v>
      </c>
      <c r="K8" s="180">
        <f>+K2</f>
        <v>400710</v>
      </c>
      <c r="L8" s="176"/>
      <c r="M8" s="176"/>
      <c r="N8" s="176"/>
      <c r="O8" s="176" t="s">
        <v>265</v>
      </c>
      <c r="P8" s="181">
        <v>8</v>
      </c>
      <c r="Q8" s="176"/>
      <c r="R8" s="175"/>
      <c r="S8" s="178"/>
    </row>
    <row r="9" spans="1:19" x14ac:dyDescent="0.2">
      <c r="A9" s="174"/>
      <c r="B9" s="175"/>
      <c r="C9" s="176"/>
      <c r="D9" s="176">
        <f>+D7+D8</f>
        <v>9981.24</v>
      </c>
      <c r="E9" s="176"/>
      <c r="F9" s="176"/>
      <c r="G9" s="176"/>
      <c r="H9" s="176"/>
      <c r="I9" s="176"/>
      <c r="J9" s="182" t="s">
        <v>266</v>
      </c>
      <c r="K9" s="177">
        <f>+K7+K8</f>
        <v>435447.27999999997</v>
      </c>
      <c r="L9" s="176"/>
      <c r="M9" s="176"/>
      <c r="N9" s="176"/>
      <c r="O9" s="176" t="s">
        <v>267</v>
      </c>
      <c r="P9" s="183">
        <f>P5/P8</f>
        <v>3.24125</v>
      </c>
      <c r="Q9" s="176"/>
      <c r="R9" s="175"/>
      <c r="S9" s="178"/>
    </row>
    <row r="10" spans="1:19" x14ac:dyDescent="0.2">
      <c r="A10" s="174"/>
      <c r="B10" s="175"/>
      <c r="C10" s="176"/>
      <c r="D10" s="176"/>
      <c r="E10" s="176"/>
      <c r="F10" s="176"/>
      <c r="G10" s="176"/>
      <c r="H10" s="182"/>
      <c r="I10" s="182"/>
      <c r="J10" s="184" t="s">
        <v>268</v>
      </c>
      <c r="K10" s="182">
        <f>K9/122</f>
        <v>3569.24</v>
      </c>
      <c r="L10" s="176"/>
      <c r="M10" s="176"/>
      <c r="N10" s="176"/>
      <c r="O10" s="176"/>
      <c r="P10" s="176"/>
      <c r="Q10" s="176"/>
      <c r="R10" s="175"/>
      <c r="S10" s="178"/>
    </row>
    <row r="11" spans="1:19" x14ac:dyDescent="0.2">
      <c r="A11" s="174"/>
      <c r="B11" s="175"/>
      <c r="C11" s="176"/>
      <c r="D11" s="176">
        <f>+D9/250</f>
        <v>39.924959999999999</v>
      </c>
      <c r="E11" s="176"/>
      <c r="F11" s="176"/>
      <c r="G11" s="176"/>
      <c r="H11" s="176"/>
      <c r="I11" s="176"/>
      <c r="J11" s="176" t="s">
        <v>269</v>
      </c>
      <c r="K11" s="176">
        <f>K10/250</f>
        <v>14.276959999999999</v>
      </c>
      <c r="L11" s="176"/>
      <c r="M11" s="176"/>
      <c r="N11" s="176" t="s">
        <v>270</v>
      </c>
      <c r="O11" s="176" t="s">
        <v>259</v>
      </c>
      <c r="P11" s="176">
        <f>P3/250</f>
        <v>14.032959999999999</v>
      </c>
      <c r="Q11" s="176"/>
      <c r="R11" s="175"/>
      <c r="S11" s="178"/>
    </row>
    <row r="12" spans="1:19" x14ac:dyDescent="0.2">
      <c r="A12" s="174"/>
      <c r="B12" s="175"/>
      <c r="C12" s="176"/>
      <c r="D12" s="176"/>
      <c r="E12" s="176"/>
      <c r="F12" s="176"/>
      <c r="G12" s="176"/>
      <c r="H12" s="176"/>
      <c r="I12" s="176"/>
      <c r="J12" s="176"/>
      <c r="K12" s="176"/>
      <c r="L12" s="176"/>
      <c r="M12" s="176"/>
      <c r="N12" s="176"/>
      <c r="O12" s="176" t="s">
        <v>265</v>
      </c>
      <c r="P12" s="176">
        <v>8</v>
      </c>
      <c r="Q12" s="176"/>
      <c r="R12" s="175"/>
      <c r="S12" s="178"/>
    </row>
    <row r="13" spans="1:19" x14ac:dyDescent="0.2">
      <c r="A13" s="185"/>
      <c r="B13" s="186"/>
      <c r="C13" s="187"/>
      <c r="D13" s="187"/>
      <c r="E13" s="187"/>
      <c r="F13" s="187"/>
      <c r="G13" s="187"/>
      <c r="H13" s="187"/>
      <c r="I13" s="187"/>
      <c r="J13" s="187"/>
      <c r="K13" s="187"/>
      <c r="L13" s="187"/>
      <c r="M13" s="187"/>
      <c r="N13" s="187"/>
      <c r="O13" s="187" t="s">
        <v>267</v>
      </c>
      <c r="P13" s="188">
        <f>P11/P12</f>
        <v>1.7541199999999999</v>
      </c>
      <c r="Q13" s="187"/>
      <c r="R13" s="186"/>
      <c r="S13" s="189"/>
    </row>
  </sheetData>
  <pageMargins left="0.25" right="0.25" top="0.75" bottom="0.75" header="0.3" footer="0.3"/>
  <pageSetup scale="73" orientation="landscape" cellComments="asDisplayed"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7"/>
  <sheetViews>
    <sheetView topLeftCell="B75" zoomScale="85" zoomScaleNormal="85" zoomScaleSheetLayoutView="90" workbookViewId="0">
      <selection activeCell="D99" sqref="D99"/>
    </sheetView>
  </sheetViews>
  <sheetFormatPr defaultColWidth="8.625" defaultRowHeight="15" outlineLevelRow="1" outlineLevelCol="1" x14ac:dyDescent="0.25"/>
  <cols>
    <col min="1" max="1" width="7.875" style="2" hidden="1" customWidth="1"/>
    <col min="2" max="2" width="16.75" style="2" customWidth="1"/>
    <col min="3" max="3" width="16.125" style="2" customWidth="1"/>
    <col min="4" max="5" width="17.125" style="2" customWidth="1"/>
    <col min="6" max="9" width="14.875" style="2" customWidth="1"/>
    <col min="10" max="10" width="23.875" style="2" customWidth="1"/>
    <col min="11" max="11" width="4.625" style="2" customWidth="1"/>
    <col min="12" max="21" width="19.25" style="2" customWidth="1"/>
    <col min="22" max="22" width="19.25" style="2" customWidth="1" outlineLevel="1"/>
    <col min="23" max="23" width="22" style="2" customWidth="1" outlineLevel="1"/>
    <col min="24" max="26" width="8.625" style="2" customWidth="1" outlineLevel="1"/>
    <col min="27" max="27" width="46.5" style="2" customWidth="1" outlineLevel="1"/>
    <col min="28" max="30" width="8.625" style="2" customWidth="1" outlineLevel="1"/>
    <col min="31" max="16384" width="8.625" style="2"/>
  </cols>
  <sheetData>
    <row r="1" spans="1:29" ht="17.45" customHeight="1" thickBot="1" x14ac:dyDescent="0.3">
      <c r="A1" s="202"/>
      <c r="B1" s="304" t="s">
        <v>202</v>
      </c>
      <c r="C1" s="305"/>
      <c r="D1" s="312" t="s">
        <v>201</v>
      </c>
      <c r="E1" s="313"/>
      <c r="F1" s="313"/>
      <c r="G1" s="313"/>
      <c r="H1" s="314"/>
      <c r="I1" s="203" t="s">
        <v>200</v>
      </c>
      <c r="J1" s="204">
        <v>43282</v>
      </c>
      <c r="W1" s="2" t="s">
        <v>199</v>
      </c>
    </row>
    <row r="2" spans="1:29" ht="18.75" customHeight="1" thickTop="1" thickBot="1" x14ac:dyDescent="0.3">
      <c r="A2" s="205"/>
      <c r="B2" s="330" t="str">
        <f>CONCATENATE(C3,C4,"_",C5,C6)</f>
        <v>18GOT_TS7</v>
      </c>
      <c r="C2" s="331"/>
      <c r="D2" s="308" t="s">
        <v>221</v>
      </c>
      <c r="E2" s="309"/>
      <c r="F2" s="309"/>
      <c r="G2" s="309"/>
      <c r="H2" s="311"/>
      <c r="I2" s="306" t="s">
        <v>193</v>
      </c>
      <c r="J2" s="307"/>
      <c r="W2" s="2" t="s">
        <v>198</v>
      </c>
      <c r="X2" s="40" t="s">
        <v>197</v>
      </c>
      <c r="Y2" s="2" t="s">
        <v>196</v>
      </c>
      <c r="Z2" s="2" t="s">
        <v>195</v>
      </c>
      <c r="AA2" s="2" t="s">
        <v>194</v>
      </c>
      <c r="AC2" s="2" t="s">
        <v>193</v>
      </c>
    </row>
    <row r="3" spans="1:29" ht="17.25" customHeight="1" x14ac:dyDescent="0.25">
      <c r="A3" s="205"/>
      <c r="B3" s="190" t="s">
        <v>192</v>
      </c>
      <c r="C3" s="191">
        <v>18</v>
      </c>
      <c r="D3" s="308" t="s">
        <v>222</v>
      </c>
      <c r="E3" s="309"/>
      <c r="F3" s="309"/>
      <c r="G3" s="309"/>
      <c r="H3" s="309"/>
      <c r="I3" s="39">
        <v>43281</v>
      </c>
      <c r="J3" s="206"/>
      <c r="X3" s="40">
        <v>16</v>
      </c>
      <c r="Y3" s="40" t="s">
        <v>191</v>
      </c>
      <c r="Z3" s="40" t="s">
        <v>119</v>
      </c>
      <c r="AA3" s="41">
        <v>1</v>
      </c>
      <c r="AC3" s="2" t="s">
        <v>190</v>
      </c>
    </row>
    <row r="4" spans="1:29" ht="16.5" x14ac:dyDescent="0.25">
      <c r="A4" s="205"/>
      <c r="B4" s="190" t="s">
        <v>189</v>
      </c>
      <c r="C4" s="193" t="s">
        <v>182</v>
      </c>
      <c r="D4" s="315" t="s">
        <v>278</v>
      </c>
      <c r="E4" s="316"/>
      <c r="F4" s="316"/>
      <c r="G4" s="316"/>
      <c r="H4" s="316"/>
      <c r="I4" s="38"/>
      <c r="J4" s="207"/>
      <c r="X4" s="40">
        <v>17</v>
      </c>
      <c r="Y4" s="40" t="s">
        <v>188</v>
      </c>
      <c r="Z4" s="40" t="s">
        <v>115</v>
      </c>
      <c r="AA4" s="41">
        <v>2</v>
      </c>
      <c r="AC4" s="2" t="s">
        <v>187</v>
      </c>
    </row>
    <row r="5" spans="1:29" ht="12.75" customHeight="1" x14ac:dyDescent="0.25">
      <c r="A5" s="205"/>
      <c r="B5" s="190" t="s">
        <v>186</v>
      </c>
      <c r="C5" s="193" t="s">
        <v>111</v>
      </c>
      <c r="D5" s="96"/>
      <c r="E5" s="96"/>
      <c r="F5" s="281" t="s">
        <v>279</v>
      </c>
      <c r="G5" s="96"/>
      <c r="H5" s="96"/>
      <c r="I5" s="10"/>
      <c r="J5" s="208"/>
      <c r="X5" s="40">
        <v>18</v>
      </c>
      <c r="Y5" s="40" t="s">
        <v>185</v>
      </c>
      <c r="Z5" s="40" t="s">
        <v>111</v>
      </c>
      <c r="AA5" s="41">
        <v>3</v>
      </c>
      <c r="AC5" s="2" t="s">
        <v>184</v>
      </c>
    </row>
    <row r="6" spans="1:29" ht="16.5" x14ac:dyDescent="0.25">
      <c r="A6" s="205"/>
      <c r="B6" s="190" t="s">
        <v>183</v>
      </c>
      <c r="C6" s="194">
        <v>7</v>
      </c>
      <c r="D6" s="66"/>
      <c r="E6" s="66"/>
      <c r="F6" s="66"/>
      <c r="G6" s="66"/>
      <c r="H6" s="66"/>
      <c r="I6" s="30"/>
      <c r="J6" s="209"/>
      <c r="K6" s="36"/>
      <c r="L6" s="36"/>
      <c r="M6" s="36"/>
      <c r="N6" s="36"/>
      <c r="O6" s="36"/>
      <c r="P6" s="36"/>
      <c r="Q6" s="36"/>
      <c r="R6" s="36"/>
      <c r="S6" s="36"/>
      <c r="T6" s="36"/>
      <c r="U6" s="36"/>
      <c r="V6" s="36"/>
      <c r="X6" s="40">
        <v>19</v>
      </c>
      <c r="Y6" s="40" t="s">
        <v>182</v>
      </c>
      <c r="Z6" s="40" t="s">
        <v>107</v>
      </c>
      <c r="AA6" s="41">
        <v>4</v>
      </c>
      <c r="AC6" s="2" t="s">
        <v>181</v>
      </c>
    </row>
    <row r="7" spans="1:29" ht="30.6" hidden="1" customHeight="1" x14ac:dyDescent="0.25">
      <c r="A7" s="210"/>
      <c r="B7" s="113" t="s">
        <v>180</v>
      </c>
      <c r="C7" s="10"/>
      <c r="D7" s="10"/>
      <c r="E7" s="10"/>
      <c r="F7" s="10"/>
      <c r="G7" s="10"/>
      <c r="H7" s="10"/>
      <c r="I7" s="10"/>
      <c r="J7" s="208"/>
      <c r="K7" s="45"/>
      <c r="L7" s="45"/>
      <c r="M7" s="45"/>
      <c r="N7" s="45"/>
      <c r="O7" s="45"/>
      <c r="P7" s="45"/>
      <c r="Q7" s="45"/>
      <c r="R7" s="45"/>
      <c r="S7" s="45"/>
      <c r="T7" s="45"/>
      <c r="U7" s="45"/>
      <c r="V7" s="45"/>
      <c r="X7" s="40">
        <v>20</v>
      </c>
      <c r="Y7" s="40" t="s">
        <v>179</v>
      </c>
      <c r="Z7" s="40" t="s">
        <v>103</v>
      </c>
      <c r="AA7" s="41">
        <v>5</v>
      </c>
    </row>
    <row r="8" spans="1:29" ht="15" hidden="1" customHeight="1" x14ac:dyDescent="0.25">
      <c r="A8" s="211"/>
      <c r="B8" s="346" t="s">
        <v>178</v>
      </c>
      <c r="C8" s="347"/>
      <c r="D8" s="347"/>
      <c r="E8" s="347"/>
      <c r="F8" s="347"/>
      <c r="G8" s="347"/>
      <c r="H8" s="347"/>
      <c r="I8" s="347"/>
      <c r="J8" s="348"/>
      <c r="K8" s="42"/>
      <c r="L8" s="43"/>
      <c r="M8" s="43"/>
      <c r="N8" s="43"/>
      <c r="O8" s="43"/>
      <c r="P8" s="43"/>
      <c r="Q8" s="43"/>
      <c r="R8" s="43"/>
      <c r="S8" s="43"/>
      <c r="T8" s="43"/>
      <c r="U8" s="43"/>
      <c r="V8" s="43"/>
      <c r="X8" s="40">
        <v>21</v>
      </c>
      <c r="Y8" s="40" t="s">
        <v>177</v>
      </c>
      <c r="Z8" s="40" t="s">
        <v>101</v>
      </c>
      <c r="AA8" s="41">
        <v>6</v>
      </c>
    </row>
    <row r="9" spans="1:29" hidden="1" x14ac:dyDescent="0.25">
      <c r="A9" s="212"/>
      <c r="B9" s="84"/>
      <c r="C9" s="10"/>
      <c r="D9" s="10"/>
      <c r="E9" s="10"/>
      <c r="F9" s="10"/>
      <c r="G9" s="10"/>
      <c r="H9" s="10"/>
      <c r="I9" s="10"/>
      <c r="J9" s="208"/>
      <c r="X9" s="40">
        <v>22</v>
      </c>
      <c r="Y9" s="40" t="s">
        <v>176</v>
      </c>
      <c r="Z9" s="40"/>
      <c r="AA9" s="41">
        <v>7</v>
      </c>
    </row>
    <row r="10" spans="1:29" x14ac:dyDescent="0.25">
      <c r="A10" s="205"/>
      <c r="B10" s="317" t="s">
        <v>175</v>
      </c>
      <c r="C10" s="318"/>
      <c r="D10" s="318" t="s">
        <v>174</v>
      </c>
      <c r="E10" s="318"/>
      <c r="F10" s="318" t="s">
        <v>173</v>
      </c>
      <c r="G10" s="318"/>
      <c r="H10" s="318"/>
      <c r="I10" s="318" t="s">
        <v>172</v>
      </c>
      <c r="J10" s="324"/>
      <c r="X10" s="40">
        <v>23</v>
      </c>
      <c r="Y10" s="40" t="s">
        <v>171</v>
      </c>
      <c r="Z10" s="40"/>
      <c r="AA10" s="41">
        <v>8</v>
      </c>
    </row>
    <row r="11" spans="1:29" ht="18" customHeight="1" x14ac:dyDescent="0.25">
      <c r="A11" s="205"/>
      <c r="B11" s="326" t="s">
        <v>170</v>
      </c>
      <c r="C11" s="327"/>
      <c r="D11" s="327" t="s">
        <v>61</v>
      </c>
      <c r="E11" s="327"/>
      <c r="F11" s="325" t="s">
        <v>169</v>
      </c>
      <c r="G11" s="325"/>
      <c r="H11" s="325"/>
      <c r="I11" s="124" t="s">
        <v>163</v>
      </c>
      <c r="J11" s="125">
        <f>IF($I$2=$AC$2,IF($J$128&gt;0,$D$92*($D$128/($D$128+$D$140)),),)+IF($I$2=$AC$3,IF($J$128&gt;0,$E$92*($E$128/($E$128+$E$140)),),)</f>
        <v>48495</v>
      </c>
      <c r="X11" s="40">
        <v>24</v>
      </c>
      <c r="Y11" s="40"/>
      <c r="AA11" s="41">
        <v>9</v>
      </c>
    </row>
    <row r="12" spans="1:29" ht="18" customHeight="1" x14ac:dyDescent="0.25">
      <c r="A12" s="205"/>
      <c r="B12" s="328"/>
      <c r="C12" s="329"/>
      <c r="D12" s="329"/>
      <c r="E12" s="329"/>
      <c r="F12" s="310" t="s">
        <v>168</v>
      </c>
      <c r="G12" s="310"/>
      <c r="H12" s="310"/>
      <c r="I12" s="68" t="s">
        <v>162</v>
      </c>
      <c r="J12" s="69">
        <f>IF($J$128&gt;0,SUM($D$92:$I$92)*(SUM($D$128:$I$128)/(SUM($D$128:$I$128,$D$140:$I$140))),)</f>
        <v>310940.40000000002</v>
      </c>
      <c r="X12" s="40">
        <v>25</v>
      </c>
      <c r="Y12" s="40"/>
      <c r="AA12" s="41">
        <v>10</v>
      </c>
    </row>
    <row r="13" spans="1:29" x14ac:dyDescent="0.25">
      <c r="A13" s="205"/>
      <c r="B13" s="365" t="s">
        <v>167</v>
      </c>
      <c r="C13" s="332"/>
      <c r="D13" s="332" t="s">
        <v>166</v>
      </c>
      <c r="E13" s="332"/>
      <c r="F13" s="364" t="s">
        <v>277</v>
      </c>
      <c r="G13" s="364"/>
      <c r="H13" s="364"/>
      <c r="I13" s="332" t="s">
        <v>165</v>
      </c>
      <c r="J13" s="333"/>
      <c r="AA13" s="41">
        <v>11</v>
      </c>
    </row>
    <row r="14" spans="1:29" ht="15.75" customHeight="1" x14ac:dyDescent="0.25">
      <c r="A14" s="205"/>
      <c r="B14" s="371" t="s">
        <v>75</v>
      </c>
      <c r="C14" s="372"/>
      <c r="D14" s="375" t="s">
        <v>164</v>
      </c>
      <c r="E14" s="372"/>
      <c r="F14" s="341">
        <f>+J11+J14</f>
        <v>48495</v>
      </c>
      <c r="G14" s="342"/>
      <c r="H14" s="342"/>
      <c r="I14" s="63" t="s">
        <v>163</v>
      </c>
      <c r="J14" s="214">
        <f>IF($I$2=$AC$2,IF($J$140&gt;0,$D$92*($D$140/($D$128+$D$140)),),)+IF($I$2=$AC$3,IF($J$140&gt;0,$E$92*($E$140/($E$128+$E$140)),),)</f>
        <v>0</v>
      </c>
      <c r="AA14" s="41">
        <v>12</v>
      </c>
    </row>
    <row r="15" spans="1:29" ht="15.75" customHeight="1" x14ac:dyDescent="0.25">
      <c r="A15" s="205"/>
      <c r="B15" s="373"/>
      <c r="C15" s="374"/>
      <c r="D15" s="376"/>
      <c r="E15" s="374"/>
      <c r="F15" s="343"/>
      <c r="G15" s="343"/>
      <c r="H15" s="343"/>
      <c r="I15" s="68" t="s">
        <v>162</v>
      </c>
      <c r="J15" s="213">
        <f>IF($J$140&gt;0,SUM($D$92:$I$92)*(SUM($D$140:$I$140)/(SUM($D$128:$I$128,$D$140:$I$140))),)</f>
        <v>0</v>
      </c>
      <c r="AA15" s="41">
        <v>13</v>
      </c>
    </row>
    <row r="16" spans="1:29" ht="28.7" customHeight="1" x14ac:dyDescent="0.25">
      <c r="A16" s="205"/>
      <c r="B16" s="366" t="s">
        <v>161</v>
      </c>
      <c r="C16" s="367"/>
      <c r="D16" s="377" t="s">
        <v>222</v>
      </c>
      <c r="E16" s="377"/>
      <c r="F16" s="377"/>
      <c r="G16" s="377"/>
      <c r="H16" s="377"/>
      <c r="I16" s="377"/>
      <c r="J16" s="378"/>
      <c r="AA16" s="41">
        <v>14</v>
      </c>
    </row>
    <row r="17" spans="1:27" ht="46.5" customHeight="1" x14ac:dyDescent="0.25">
      <c r="A17" s="205"/>
      <c r="B17" s="368" t="s">
        <v>273</v>
      </c>
      <c r="C17" s="369"/>
      <c r="D17" s="369"/>
      <c r="E17" s="369"/>
      <c r="F17" s="369"/>
      <c r="G17" s="369"/>
      <c r="H17" s="369"/>
      <c r="I17" s="369"/>
      <c r="J17" s="370"/>
      <c r="AA17" s="2">
        <v>15</v>
      </c>
    </row>
    <row r="18" spans="1:27" hidden="1" x14ac:dyDescent="0.25">
      <c r="A18" s="205"/>
      <c r="B18" s="100"/>
      <c r="C18" s="30"/>
      <c r="D18" s="30"/>
      <c r="E18" s="30"/>
      <c r="F18" s="30"/>
      <c r="G18" s="30"/>
      <c r="H18" s="30"/>
      <c r="I18" s="30"/>
      <c r="J18" s="209"/>
    </row>
    <row r="19" spans="1:27" s="6" customFormat="1" ht="17.25" hidden="1" customHeight="1" x14ac:dyDescent="0.25">
      <c r="A19" s="215"/>
      <c r="B19" s="101" t="s">
        <v>160</v>
      </c>
      <c r="C19" s="10"/>
      <c r="D19" s="10"/>
      <c r="E19" s="10"/>
      <c r="F19" s="10"/>
      <c r="G19" s="10"/>
      <c r="H19" s="10"/>
      <c r="I19" s="10"/>
      <c r="J19" s="208"/>
      <c r="K19" s="2"/>
      <c r="L19" s="2"/>
      <c r="M19" s="2"/>
      <c r="N19" s="2"/>
      <c r="O19" s="2"/>
      <c r="P19" s="2"/>
      <c r="Q19" s="2"/>
      <c r="R19" s="2"/>
      <c r="S19" s="2"/>
      <c r="T19" s="2"/>
      <c r="U19" s="2"/>
      <c r="V19" s="2"/>
      <c r="W19" s="44" t="s">
        <v>159</v>
      </c>
      <c r="X19" s="44" t="b">
        <v>1</v>
      </c>
    </row>
    <row r="20" spans="1:27" ht="15" hidden="1" customHeight="1" x14ac:dyDescent="0.25">
      <c r="A20" s="216" t="s">
        <v>158</v>
      </c>
      <c r="B20" s="102" t="s">
        <v>157</v>
      </c>
      <c r="C20" s="103"/>
      <c r="D20" s="103"/>
      <c r="E20" s="103"/>
      <c r="F20" s="103"/>
      <c r="G20" s="103"/>
      <c r="H20" s="103"/>
      <c r="I20" s="103"/>
      <c r="J20" s="217"/>
      <c r="W20" s="44" t="s">
        <v>156</v>
      </c>
      <c r="X20" s="44" t="b">
        <v>0</v>
      </c>
    </row>
    <row r="21" spans="1:27" ht="16.7" customHeight="1" x14ac:dyDescent="0.25">
      <c r="A21" s="216"/>
      <c r="B21" s="70" t="s">
        <v>224</v>
      </c>
      <c r="C21" s="71"/>
      <c r="D21" s="71" t="s">
        <v>155</v>
      </c>
      <c r="E21" s="71"/>
      <c r="F21" s="71"/>
      <c r="G21" s="71" t="s">
        <v>154</v>
      </c>
      <c r="H21" s="72"/>
      <c r="I21" s="71"/>
      <c r="J21" s="218"/>
      <c r="W21" s="44" t="s">
        <v>153</v>
      </c>
      <c r="X21" s="45" t="b">
        <v>0</v>
      </c>
    </row>
    <row r="22" spans="1:27" ht="47.25" customHeight="1" x14ac:dyDescent="0.25">
      <c r="A22" s="216"/>
      <c r="B22" s="337" t="s">
        <v>152</v>
      </c>
      <c r="C22" s="338"/>
      <c r="D22" s="338" t="s">
        <v>151</v>
      </c>
      <c r="E22" s="338"/>
      <c r="F22" s="338"/>
      <c r="G22" s="338" t="s">
        <v>150</v>
      </c>
      <c r="H22" s="338"/>
      <c r="I22" s="338"/>
      <c r="J22" s="379"/>
      <c r="W22" s="44" t="s">
        <v>149</v>
      </c>
      <c r="X22" s="46" t="b">
        <v>0</v>
      </c>
    </row>
    <row r="23" spans="1:27" hidden="1" x14ac:dyDescent="0.25">
      <c r="A23" s="216"/>
      <c r="B23" s="84"/>
      <c r="C23" s="10"/>
      <c r="D23" s="10"/>
      <c r="E23" s="10"/>
      <c r="F23" s="10"/>
      <c r="G23" s="10"/>
      <c r="H23" s="10"/>
      <c r="I23" s="10"/>
      <c r="J23" s="208"/>
      <c r="W23" s="44" t="s">
        <v>148</v>
      </c>
      <c r="X23" s="46" t="b">
        <v>0</v>
      </c>
    </row>
    <row r="24" spans="1:27" hidden="1" x14ac:dyDescent="0.25">
      <c r="A24" s="216" t="s">
        <v>147</v>
      </c>
      <c r="B24" s="102" t="s">
        <v>146</v>
      </c>
      <c r="C24" s="103"/>
      <c r="D24" s="10"/>
      <c r="E24" s="10"/>
      <c r="F24" s="10"/>
      <c r="G24" s="10"/>
      <c r="H24" s="10"/>
      <c r="I24" s="10"/>
      <c r="J24" s="208"/>
      <c r="W24" s="44" t="s">
        <v>145</v>
      </c>
      <c r="X24" s="45" t="b">
        <v>0</v>
      </c>
    </row>
    <row r="25" spans="1:27" ht="15" hidden="1" customHeight="1" x14ac:dyDescent="0.25">
      <c r="A25" s="216"/>
      <c r="B25" s="105"/>
      <c r="C25" s="29"/>
      <c r="D25" s="29"/>
      <c r="E25" s="29"/>
      <c r="F25" s="29"/>
      <c r="G25" s="29"/>
      <c r="H25" s="29"/>
      <c r="I25" s="29"/>
      <c r="J25" s="219"/>
      <c r="W25" s="44" t="s">
        <v>144</v>
      </c>
      <c r="X25" s="45" t="b">
        <v>0</v>
      </c>
    </row>
    <row r="26" spans="1:27" ht="15" hidden="1" customHeight="1" x14ac:dyDescent="0.25">
      <c r="A26" s="216" t="s">
        <v>143</v>
      </c>
      <c r="B26" s="102" t="s">
        <v>142</v>
      </c>
      <c r="C26" s="103"/>
      <c r="D26" s="103"/>
      <c r="E26" s="103"/>
      <c r="F26" s="103"/>
      <c r="G26" s="103"/>
      <c r="H26" s="103"/>
      <c r="I26" s="103"/>
      <c r="J26" s="217"/>
      <c r="W26" s="44" t="s">
        <v>141</v>
      </c>
      <c r="X26" s="45" t="b">
        <v>0</v>
      </c>
    </row>
    <row r="27" spans="1:27" ht="26.25" hidden="1" customHeight="1" x14ac:dyDescent="0.25">
      <c r="A27" s="216"/>
      <c r="B27" s="102"/>
      <c r="C27" s="103"/>
      <c r="D27" s="103"/>
      <c r="E27" s="103"/>
      <c r="F27" s="103"/>
      <c r="G27" s="103"/>
      <c r="H27" s="103"/>
      <c r="I27" s="103"/>
      <c r="J27" s="217"/>
      <c r="W27" s="44" t="s">
        <v>140</v>
      </c>
      <c r="X27" s="46" t="b">
        <v>0</v>
      </c>
    </row>
    <row r="28" spans="1:27" hidden="1" x14ac:dyDescent="0.25">
      <c r="A28" s="216"/>
      <c r="B28" s="84"/>
      <c r="C28" s="10"/>
      <c r="D28" s="10"/>
      <c r="E28" s="10"/>
      <c r="F28" s="10"/>
      <c r="G28" s="10"/>
      <c r="H28" s="10"/>
      <c r="I28" s="10"/>
      <c r="J28" s="208"/>
    </row>
    <row r="29" spans="1:27" hidden="1" x14ac:dyDescent="0.25">
      <c r="A29" s="216" t="s">
        <v>139</v>
      </c>
      <c r="B29" s="299" t="s">
        <v>138</v>
      </c>
      <c r="C29" s="300"/>
      <c r="D29" s="300"/>
      <c r="E29" s="10"/>
      <c r="F29" s="10"/>
      <c r="G29" s="10"/>
      <c r="H29" s="10"/>
      <c r="I29" s="10"/>
      <c r="J29" s="220"/>
      <c r="W29" s="44" t="s">
        <v>137</v>
      </c>
      <c r="X29" s="46" t="b">
        <v>1</v>
      </c>
    </row>
    <row r="30" spans="1:27" hidden="1" x14ac:dyDescent="0.25">
      <c r="A30" s="216"/>
      <c r="B30" s="84"/>
      <c r="C30" s="10"/>
      <c r="D30" s="10"/>
      <c r="E30" s="10"/>
      <c r="F30" s="10"/>
      <c r="G30" s="10"/>
      <c r="H30" s="10"/>
      <c r="I30" s="10"/>
      <c r="J30" s="208"/>
      <c r="W30" s="44" t="s">
        <v>136</v>
      </c>
      <c r="X30" s="46" t="b">
        <v>0</v>
      </c>
    </row>
    <row r="31" spans="1:27" hidden="1" x14ac:dyDescent="0.25">
      <c r="A31" s="210"/>
      <c r="B31" s="113" t="s">
        <v>135</v>
      </c>
      <c r="C31" s="10"/>
      <c r="D31" s="10"/>
      <c r="E31" s="10"/>
      <c r="F31" s="10"/>
      <c r="G31" s="10"/>
      <c r="H31" s="10"/>
      <c r="I31" s="10"/>
      <c r="J31" s="208"/>
      <c r="K31" s="45"/>
      <c r="L31" s="45"/>
      <c r="M31" s="45"/>
      <c r="N31" s="45"/>
      <c r="O31" s="45"/>
      <c r="P31" s="45"/>
      <c r="Q31" s="45"/>
      <c r="R31" s="45"/>
      <c r="S31" s="45"/>
      <c r="T31" s="45"/>
      <c r="U31" s="45"/>
      <c r="V31" s="45"/>
      <c r="W31" s="44" t="s">
        <v>134</v>
      </c>
      <c r="X31" s="45" t="b">
        <v>1</v>
      </c>
    </row>
    <row r="32" spans="1:27" ht="16.5" hidden="1" customHeight="1" x14ac:dyDescent="0.25">
      <c r="A32" s="210"/>
      <c r="B32" s="84"/>
      <c r="C32" s="10"/>
      <c r="D32" s="10"/>
      <c r="E32" s="10"/>
      <c r="F32" s="10"/>
      <c r="G32" s="10"/>
      <c r="H32" s="10"/>
      <c r="I32" s="10"/>
      <c r="J32" s="208"/>
      <c r="K32" s="45"/>
      <c r="L32" s="45"/>
      <c r="M32" s="45"/>
      <c r="N32" s="45"/>
      <c r="O32" s="45"/>
      <c r="P32" s="45"/>
      <c r="Q32" s="45"/>
      <c r="R32" s="45"/>
      <c r="S32" s="45"/>
      <c r="T32" s="45"/>
      <c r="U32" s="45"/>
      <c r="V32" s="45"/>
      <c r="W32" s="44" t="s">
        <v>133</v>
      </c>
      <c r="X32" s="45" t="b">
        <v>0</v>
      </c>
    </row>
    <row r="33" spans="1:34" ht="10.5" hidden="1" customHeight="1" x14ac:dyDescent="0.25">
      <c r="A33" s="216"/>
      <c r="B33" s="195"/>
      <c r="C33" s="10"/>
      <c r="D33" s="10"/>
      <c r="E33" s="10"/>
      <c r="F33" s="10"/>
      <c r="G33" s="10"/>
      <c r="H33" s="10"/>
      <c r="I33" s="10"/>
      <c r="J33" s="208"/>
      <c r="L33" s="45"/>
      <c r="M33" s="45"/>
      <c r="N33" s="45"/>
      <c r="O33" s="45"/>
      <c r="P33" s="45"/>
      <c r="Q33" s="45"/>
      <c r="R33" s="45"/>
      <c r="S33" s="45"/>
      <c r="T33" s="45"/>
      <c r="U33" s="45"/>
      <c r="V33" s="45"/>
      <c r="W33" s="44" t="s">
        <v>132</v>
      </c>
      <c r="X33" s="45" t="b">
        <v>0</v>
      </c>
    </row>
    <row r="34" spans="1:34" ht="15.75" hidden="1" customHeight="1" x14ac:dyDescent="0.25">
      <c r="A34" s="221" t="s">
        <v>131</v>
      </c>
      <c r="B34" s="108" t="s">
        <v>130</v>
      </c>
      <c r="C34" s="10"/>
      <c r="D34" s="10"/>
      <c r="E34" s="10"/>
      <c r="F34" s="10"/>
      <c r="G34" s="10"/>
      <c r="H34" s="10"/>
      <c r="I34" s="10"/>
      <c r="J34" s="208"/>
      <c r="L34" s="45"/>
      <c r="M34" s="45"/>
      <c r="N34" s="45"/>
      <c r="O34" s="45"/>
      <c r="P34" s="45"/>
      <c r="Q34" s="45"/>
      <c r="R34" s="45"/>
      <c r="S34" s="45"/>
      <c r="T34" s="45"/>
      <c r="U34" s="45"/>
      <c r="V34" s="45"/>
      <c r="W34" s="45"/>
      <c r="X34" s="45"/>
    </row>
    <row r="35" spans="1:34" hidden="1" x14ac:dyDescent="0.25">
      <c r="A35" s="216"/>
      <c r="B35" s="195"/>
      <c r="C35" s="10"/>
      <c r="D35" s="10"/>
      <c r="E35" s="10"/>
      <c r="F35" s="10"/>
      <c r="G35" s="10"/>
      <c r="H35" s="10"/>
      <c r="I35" s="10"/>
      <c r="J35" s="208"/>
      <c r="W35" s="44" t="s">
        <v>40</v>
      </c>
      <c r="X35" s="44" t="b">
        <v>0</v>
      </c>
    </row>
    <row r="36" spans="1:34" ht="16.7" customHeight="1" x14ac:dyDescent="0.25">
      <c r="A36" s="221" t="s">
        <v>129</v>
      </c>
      <c r="B36" s="296" t="s">
        <v>128</v>
      </c>
      <c r="C36" s="297"/>
      <c r="D36" s="297"/>
      <c r="E36" s="297"/>
      <c r="F36" s="297"/>
      <c r="G36" s="297"/>
      <c r="H36" s="36"/>
      <c r="I36" s="36"/>
      <c r="J36" s="222"/>
      <c r="W36" s="44" t="s">
        <v>38</v>
      </c>
      <c r="X36" s="44" t="b">
        <v>0</v>
      </c>
    </row>
    <row r="37" spans="1:34" ht="30" hidden="1" customHeight="1" x14ac:dyDescent="0.25">
      <c r="A37" s="221"/>
      <c r="B37" s="334" t="s">
        <v>127</v>
      </c>
      <c r="C37" s="335"/>
      <c r="D37" s="335"/>
      <c r="E37" s="335"/>
      <c r="F37" s="335"/>
      <c r="G37" s="335"/>
      <c r="H37" s="335"/>
      <c r="I37" s="335"/>
      <c r="J37" s="336"/>
    </row>
    <row r="38" spans="1:34" s="92" customFormat="1" ht="17.25" hidden="1" customHeight="1" x14ac:dyDescent="0.25">
      <c r="A38" s="223"/>
      <c r="B38" s="361"/>
      <c r="C38" s="362"/>
      <c r="D38" s="362"/>
      <c r="E38" s="362"/>
      <c r="F38" s="362"/>
      <c r="G38" s="362"/>
      <c r="H38" s="362"/>
      <c r="I38" s="362"/>
      <c r="J38" s="363"/>
    </row>
    <row r="39" spans="1:34" ht="20.25" customHeight="1" x14ac:dyDescent="0.25">
      <c r="A39" s="221"/>
      <c r="B39" s="110"/>
      <c r="C39" s="25"/>
      <c r="D39" s="25"/>
      <c r="E39" s="25"/>
      <c r="F39" s="25"/>
      <c r="G39" s="25"/>
      <c r="H39" s="25"/>
      <c r="I39" s="25"/>
      <c r="J39" s="224"/>
    </row>
    <row r="40" spans="1:34" s="6" customFormat="1" ht="15" customHeight="1" x14ac:dyDescent="0.25">
      <c r="A40" s="221" t="s">
        <v>126</v>
      </c>
      <c r="B40" s="296" t="s">
        <v>125</v>
      </c>
      <c r="C40" s="297"/>
      <c r="D40" s="297"/>
      <c r="E40" s="297"/>
      <c r="F40" s="297"/>
      <c r="G40" s="297"/>
      <c r="H40" s="297"/>
      <c r="I40" s="297"/>
      <c r="J40" s="298"/>
    </row>
    <row r="41" spans="1:34" hidden="1" x14ac:dyDescent="0.25">
      <c r="A41" s="221"/>
      <c r="B41" s="84"/>
      <c r="C41" s="10"/>
      <c r="D41" s="10"/>
      <c r="E41" s="10"/>
      <c r="F41" s="10"/>
      <c r="G41" s="10"/>
      <c r="H41" s="10"/>
      <c r="I41" s="10"/>
      <c r="J41" s="208"/>
      <c r="W41" s="2" t="s">
        <v>124</v>
      </c>
      <c r="X41" s="2" t="b">
        <v>0</v>
      </c>
    </row>
    <row r="42" spans="1:34" s="6" customFormat="1" ht="15" hidden="1" customHeight="1" x14ac:dyDescent="0.25">
      <c r="A42" s="221" t="s">
        <v>121</v>
      </c>
      <c r="B42" s="296" t="s">
        <v>123</v>
      </c>
      <c r="C42" s="297"/>
      <c r="D42" s="297"/>
      <c r="E42" s="297"/>
      <c r="F42" s="297"/>
      <c r="G42" s="297"/>
      <c r="H42" s="297"/>
      <c r="I42" s="297"/>
      <c r="J42" s="298"/>
      <c r="W42" s="2" t="s">
        <v>122</v>
      </c>
      <c r="X42" s="6" t="b">
        <v>1</v>
      </c>
    </row>
    <row r="43" spans="1:34" ht="53.25" hidden="1" customHeight="1" x14ac:dyDescent="0.25">
      <c r="A43" s="221"/>
      <c r="B43" s="293"/>
      <c r="C43" s="294"/>
      <c r="D43" s="294"/>
      <c r="E43" s="294"/>
      <c r="F43" s="294"/>
      <c r="G43" s="294"/>
      <c r="H43" s="294"/>
      <c r="I43" s="294"/>
      <c r="J43" s="295"/>
    </row>
    <row r="44" spans="1:34" s="6" customFormat="1" hidden="1" x14ac:dyDescent="0.25">
      <c r="A44" s="221" t="s">
        <v>121</v>
      </c>
      <c r="B44" s="296" t="s">
        <v>120</v>
      </c>
      <c r="C44" s="297"/>
      <c r="D44" s="297"/>
      <c r="E44" s="297"/>
      <c r="F44" s="297"/>
      <c r="G44" s="297"/>
      <c r="H44" s="297"/>
      <c r="I44" s="297"/>
      <c r="J44" s="298"/>
    </row>
    <row r="45" spans="1:34" ht="46.5" hidden="1" customHeight="1" x14ac:dyDescent="0.25">
      <c r="A45" s="221"/>
      <c r="B45" s="293"/>
      <c r="C45" s="294"/>
      <c r="D45" s="294"/>
      <c r="E45" s="294"/>
      <c r="F45" s="294"/>
      <c r="G45" s="294"/>
      <c r="H45" s="294"/>
      <c r="I45" s="294"/>
      <c r="J45" s="295"/>
    </row>
    <row r="46" spans="1:34" hidden="1" x14ac:dyDescent="0.25">
      <c r="A46" s="221"/>
      <c r="B46" s="110"/>
      <c r="C46" s="25"/>
      <c r="D46" s="25"/>
      <c r="E46" s="25"/>
      <c r="F46" s="25"/>
      <c r="G46" s="25"/>
      <c r="H46" s="25"/>
      <c r="I46" s="25"/>
      <c r="J46" s="224"/>
      <c r="Z46" s="40" t="s">
        <v>119</v>
      </c>
      <c r="AA46" s="47" t="s">
        <v>118</v>
      </c>
    </row>
    <row r="47" spans="1:34" s="6" customFormat="1" ht="30" hidden="1" customHeight="1" x14ac:dyDescent="0.25">
      <c r="A47" s="221" t="s">
        <v>117</v>
      </c>
      <c r="B47" s="321" t="s">
        <v>116</v>
      </c>
      <c r="C47" s="322"/>
      <c r="D47" s="322"/>
      <c r="E47" s="322"/>
      <c r="F47" s="322"/>
      <c r="G47" s="322"/>
      <c r="H47" s="322"/>
      <c r="I47" s="322"/>
      <c r="J47" s="323"/>
      <c r="Z47" s="40" t="s">
        <v>115</v>
      </c>
      <c r="AA47" s="47" t="s">
        <v>114</v>
      </c>
    </row>
    <row r="48" spans="1:34" ht="21" customHeight="1" x14ac:dyDescent="0.25">
      <c r="A48" s="225" t="s">
        <v>113</v>
      </c>
      <c r="B48" s="353" t="s">
        <v>93</v>
      </c>
      <c r="C48" s="354"/>
      <c r="D48" s="359" t="s">
        <v>112</v>
      </c>
      <c r="E48" s="359"/>
      <c r="F48" s="359"/>
      <c r="G48" s="359"/>
      <c r="H48" s="359"/>
      <c r="I48" s="359"/>
      <c r="J48" s="360"/>
      <c r="Z48" s="40" t="s">
        <v>111</v>
      </c>
      <c r="AA48" s="47" t="s">
        <v>110</v>
      </c>
      <c r="AB48" s="47"/>
      <c r="AC48" s="47"/>
      <c r="AD48" s="47"/>
      <c r="AE48" s="47"/>
      <c r="AF48" s="47"/>
      <c r="AG48" s="47"/>
      <c r="AH48" s="47"/>
    </row>
    <row r="49" spans="1:34" ht="21" customHeight="1" x14ac:dyDescent="0.25">
      <c r="A49" s="225" t="s">
        <v>109</v>
      </c>
      <c r="B49" s="353" t="s">
        <v>90</v>
      </c>
      <c r="C49" s="354"/>
      <c r="D49" s="359" t="s">
        <v>108</v>
      </c>
      <c r="E49" s="359"/>
      <c r="F49" s="359"/>
      <c r="G49" s="359"/>
      <c r="H49" s="359"/>
      <c r="I49" s="359"/>
      <c r="J49" s="360"/>
      <c r="Z49" s="40" t="s">
        <v>107</v>
      </c>
      <c r="AA49" s="47" t="s">
        <v>106</v>
      </c>
      <c r="AB49" s="47"/>
      <c r="AC49" s="47"/>
      <c r="AD49" s="47"/>
      <c r="AE49" s="47"/>
      <c r="AF49" s="47"/>
      <c r="AG49" s="47"/>
      <c r="AH49" s="47"/>
    </row>
    <row r="50" spans="1:34" ht="21" customHeight="1" x14ac:dyDescent="0.25">
      <c r="A50" s="225" t="s">
        <v>105</v>
      </c>
      <c r="B50" s="355" t="s">
        <v>89</v>
      </c>
      <c r="C50" s="356"/>
      <c r="D50" s="357" t="s">
        <v>104</v>
      </c>
      <c r="E50" s="357"/>
      <c r="F50" s="357"/>
      <c r="G50" s="357"/>
      <c r="H50" s="357"/>
      <c r="I50" s="357"/>
      <c r="J50" s="358"/>
      <c r="Z50" s="40" t="s">
        <v>103</v>
      </c>
      <c r="AA50" s="2" t="s">
        <v>102</v>
      </c>
      <c r="AB50" s="47"/>
      <c r="AC50" s="47"/>
      <c r="AD50" s="47"/>
      <c r="AE50" s="47"/>
      <c r="AF50" s="47"/>
      <c r="AG50" s="47"/>
      <c r="AH50" s="47"/>
    </row>
    <row r="51" spans="1:34" ht="21" hidden="1" customHeight="1" x14ac:dyDescent="0.25">
      <c r="A51" s="226"/>
      <c r="B51" s="112"/>
      <c r="C51" s="36"/>
      <c r="D51" s="36"/>
      <c r="E51" s="36"/>
      <c r="F51" s="36"/>
      <c r="G51" s="36"/>
      <c r="H51" s="36"/>
      <c r="I51" s="36"/>
      <c r="J51" s="222"/>
      <c r="Z51" s="40" t="s">
        <v>101</v>
      </c>
      <c r="AA51" s="47" t="s">
        <v>100</v>
      </c>
    </row>
    <row r="52" spans="1:34" ht="26.25" hidden="1" customHeight="1" x14ac:dyDescent="0.25">
      <c r="A52" s="210"/>
      <c r="B52" s="113" t="s">
        <v>99</v>
      </c>
      <c r="C52" s="10"/>
      <c r="D52" s="10"/>
      <c r="E52" s="10"/>
      <c r="F52" s="10"/>
      <c r="G52" s="10"/>
      <c r="H52" s="10"/>
      <c r="I52" s="10"/>
      <c r="J52" s="208"/>
      <c r="K52" s="45"/>
      <c r="L52" s="45"/>
      <c r="M52" s="45"/>
      <c r="N52" s="45"/>
      <c r="O52" s="45"/>
      <c r="P52" s="45"/>
      <c r="Q52" s="45"/>
      <c r="R52" s="45"/>
      <c r="S52" s="45"/>
      <c r="T52" s="45"/>
      <c r="U52" s="45"/>
      <c r="V52" s="45"/>
      <c r="AA52" s="47" t="s">
        <v>98</v>
      </c>
    </row>
    <row r="53" spans="1:34" ht="5.25" hidden="1" customHeight="1" x14ac:dyDescent="0.25">
      <c r="A53" s="210"/>
      <c r="B53" s="84"/>
      <c r="C53" s="10"/>
      <c r="D53" s="10"/>
      <c r="E53" s="10"/>
      <c r="F53" s="10"/>
      <c r="G53" s="10"/>
      <c r="H53" s="10"/>
      <c r="I53" s="10"/>
      <c r="J53" s="208"/>
      <c r="K53" s="45"/>
      <c r="L53" s="45"/>
      <c r="M53" s="45"/>
      <c r="N53" s="45"/>
      <c r="O53" s="45"/>
      <c r="P53" s="45"/>
      <c r="Q53" s="45"/>
      <c r="R53" s="45"/>
      <c r="S53" s="45"/>
      <c r="T53" s="45"/>
      <c r="U53" s="45"/>
      <c r="V53" s="45"/>
      <c r="AA53" s="47" t="s">
        <v>97</v>
      </c>
    </row>
    <row r="54" spans="1:34" hidden="1" x14ac:dyDescent="0.25">
      <c r="A54" s="215"/>
      <c r="B54" s="84"/>
      <c r="C54" s="10"/>
      <c r="D54" s="10"/>
      <c r="E54" s="10"/>
      <c r="F54" s="10"/>
      <c r="G54" s="10"/>
      <c r="H54" s="10"/>
      <c r="I54" s="10"/>
      <c r="J54" s="208"/>
      <c r="AA54" s="47" t="s">
        <v>96</v>
      </c>
    </row>
    <row r="55" spans="1:34" hidden="1" outlineLevel="1" x14ac:dyDescent="0.25">
      <c r="A55" s="215"/>
      <c r="B55" s="101" t="s">
        <v>95</v>
      </c>
      <c r="C55" s="10"/>
      <c r="D55" s="10"/>
      <c r="E55" s="10"/>
      <c r="F55" s="10"/>
      <c r="G55" s="10"/>
      <c r="H55" s="10"/>
      <c r="I55" s="10"/>
      <c r="J55" s="208"/>
      <c r="AA55" s="47" t="s">
        <v>94</v>
      </c>
    </row>
    <row r="56" spans="1:34" hidden="1" outlineLevel="1" x14ac:dyDescent="0.25">
      <c r="A56" s="215"/>
      <c r="B56" s="113"/>
      <c r="C56" s="10"/>
      <c r="D56" s="10"/>
      <c r="E56" s="10"/>
      <c r="F56" s="10"/>
      <c r="G56" s="10"/>
      <c r="H56" s="10"/>
      <c r="I56" s="10"/>
      <c r="J56" s="208"/>
      <c r="AA56" s="47" t="s">
        <v>93</v>
      </c>
    </row>
    <row r="57" spans="1:34" hidden="1" outlineLevel="1" x14ac:dyDescent="0.25">
      <c r="A57" s="221" t="s">
        <v>92</v>
      </c>
      <c r="B57" s="296" t="s">
        <v>91</v>
      </c>
      <c r="C57" s="297"/>
      <c r="D57" s="297"/>
      <c r="E57" s="297"/>
      <c r="F57" s="297"/>
      <c r="G57" s="297"/>
      <c r="H57" s="297"/>
      <c r="I57" s="297"/>
      <c r="J57" s="298"/>
      <c r="AA57" s="47" t="s">
        <v>90</v>
      </c>
    </row>
    <row r="58" spans="1:34" ht="63.75" hidden="1" customHeight="1" outlineLevel="1" x14ac:dyDescent="0.25">
      <c r="A58" s="226"/>
      <c r="B58" s="293"/>
      <c r="C58" s="294"/>
      <c r="D58" s="294"/>
      <c r="E58" s="294"/>
      <c r="F58" s="294"/>
      <c r="G58" s="294"/>
      <c r="H58" s="294"/>
      <c r="I58" s="294"/>
      <c r="J58" s="295"/>
      <c r="AA58" s="47" t="s">
        <v>89</v>
      </c>
    </row>
    <row r="59" spans="1:34" hidden="1" collapsed="1" x14ac:dyDescent="0.25">
      <c r="A59" s="226"/>
      <c r="B59" s="112"/>
      <c r="C59" s="36"/>
      <c r="D59" s="36"/>
      <c r="E59" s="36"/>
      <c r="F59" s="36"/>
      <c r="G59" s="36"/>
      <c r="H59" s="36"/>
      <c r="I59" s="36"/>
      <c r="J59" s="222"/>
      <c r="AA59" s="2" t="s">
        <v>88</v>
      </c>
    </row>
    <row r="60" spans="1:34" hidden="1" outlineLevel="1" x14ac:dyDescent="0.25">
      <c r="A60" s="215"/>
      <c r="B60" s="101" t="s">
        <v>87</v>
      </c>
      <c r="C60" s="10"/>
      <c r="D60" s="10"/>
      <c r="E60" s="10"/>
      <c r="F60" s="10"/>
      <c r="G60" s="10"/>
      <c r="H60" s="10"/>
      <c r="I60" s="10"/>
      <c r="J60" s="208"/>
      <c r="AA60" s="47" t="s">
        <v>86</v>
      </c>
    </row>
    <row r="61" spans="1:34" hidden="1" outlineLevel="1" x14ac:dyDescent="0.25">
      <c r="A61" s="215"/>
      <c r="B61" s="113"/>
      <c r="C61" s="10"/>
      <c r="D61" s="10"/>
      <c r="E61" s="10"/>
      <c r="F61" s="10"/>
      <c r="G61" s="10"/>
      <c r="H61" s="10"/>
      <c r="I61" s="10"/>
      <c r="J61" s="208"/>
      <c r="AA61" s="47" t="s">
        <v>85</v>
      </c>
    </row>
    <row r="62" spans="1:34" hidden="1" outlineLevel="1" x14ac:dyDescent="0.25">
      <c r="A62" s="221" t="s">
        <v>84</v>
      </c>
      <c r="B62" s="296" t="s">
        <v>83</v>
      </c>
      <c r="C62" s="297"/>
      <c r="D62" s="297"/>
      <c r="E62" s="297"/>
      <c r="F62" s="297"/>
      <c r="G62" s="297"/>
      <c r="H62" s="297"/>
      <c r="I62" s="297"/>
      <c r="J62" s="298"/>
      <c r="AA62" s="47" t="s">
        <v>82</v>
      </c>
    </row>
    <row r="63" spans="1:34" ht="27" hidden="1" customHeight="1" outlineLevel="1" x14ac:dyDescent="0.25">
      <c r="A63" s="221"/>
      <c r="B63" s="293"/>
      <c r="C63" s="294"/>
      <c r="D63" s="294"/>
      <c r="E63" s="294"/>
      <c r="F63" s="294"/>
      <c r="G63" s="294"/>
      <c r="H63" s="294"/>
      <c r="I63" s="294"/>
      <c r="J63" s="295"/>
      <c r="AA63" s="2" t="s">
        <v>81</v>
      </c>
    </row>
    <row r="64" spans="1:34" hidden="1" outlineLevel="1" x14ac:dyDescent="0.25">
      <c r="A64" s="221"/>
      <c r="B64" s="113"/>
      <c r="C64" s="10"/>
      <c r="D64" s="10"/>
      <c r="E64" s="10"/>
      <c r="F64" s="10"/>
      <c r="G64" s="10"/>
      <c r="H64" s="10"/>
      <c r="I64" s="10"/>
      <c r="J64" s="208"/>
      <c r="AA64" s="47" t="s">
        <v>80</v>
      </c>
    </row>
    <row r="65" spans="1:27" s="6" customFormat="1" ht="14.45" customHeight="1" outlineLevel="1" x14ac:dyDescent="0.25">
      <c r="A65" s="221" t="s">
        <v>79</v>
      </c>
      <c r="B65" s="296" t="s">
        <v>78</v>
      </c>
      <c r="C65" s="297"/>
      <c r="D65" s="297"/>
      <c r="E65" s="297"/>
      <c r="F65" s="297"/>
      <c r="G65" s="297"/>
      <c r="H65" s="297"/>
      <c r="I65" s="297"/>
      <c r="J65" s="298"/>
      <c r="AA65" s="47" t="s">
        <v>77</v>
      </c>
    </row>
    <row r="66" spans="1:27" ht="18" customHeight="1" outlineLevel="1" x14ac:dyDescent="0.25">
      <c r="A66" s="221"/>
      <c r="B66" s="114"/>
      <c r="C66" s="292" t="s">
        <v>76</v>
      </c>
      <c r="D66" s="292"/>
      <c r="E66" s="292"/>
      <c r="F66" s="302" t="s">
        <v>75</v>
      </c>
      <c r="G66" s="302"/>
      <c r="H66" s="302"/>
      <c r="I66" s="302"/>
      <c r="J66" s="303"/>
    </row>
    <row r="67" spans="1:27" ht="18" customHeight="1" outlineLevel="1" x14ac:dyDescent="0.25">
      <c r="A67" s="221"/>
      <c r="B67" s="114"/>
      <c r="C67" s="292" t="s">
        <v>74</v>
      </c>
      <c r="D67" s="292"/>
      <c r="E67" s="292"/>
      <c r="F67" s="302" t="s">
        <v>73</v>
      </c>
      <c r="G67" s="302"/>
      <c r="H67" s="302"/>
      <c r="I67" s="302"/>
      <c r="J67" s="303"/>
    </row>
    <row r="68" spans="1:27" ht="29.25" customHeight="1" outlineLevel="1" x14ac:dyDescent="0.25">
      <c r="A68" s="221"/>
      <c r="B68" s="114"/>
      <c r="C68" s="292" t="s">
        <v>72</v>
      </c>
      <c r="D68" s="292"/>
      <c r="E68" s="292"/>
      <c r="F68" s="302" t="s">
        <v>274</v>
      </c>
      <c r="G68" s="302"/>
      <c r="H68" s="302"/>
      <c r="I68" s="302"/>
      <c r="J68" s="303"/>
    </row>
    <row r="69" spans="1:27" ht="18" customHeight="1" outlineLevel="1" x14ac:dyDescent="0.25">
      <c r="A69" s="221"/>
      <c r="B69" s="114"/>
      <c r="C69" s="292" t="s">
        <v>71</v>
      </c>
      <c r="D69" s="292"/>
      <c r="E69" s="292"/>
      <c r="F69" s="302" t="s">
        <v>70</v>
      </c>
      <c r="G69" s="302"/>
      <c r="H69" s="302"/>
      <c r="I69" s="302"/>
      <c r="J69" s="303"/>
    </row>
    <row r="70" spans="1:27" ht="18" customHeight="1" outlineLevel="1" x14ac:dyDescent="0.25">
      <c r="A70" s="221"/>
      <c r="B70" s="114"/>
      <c r="C70" s="292" t="s">
        <v>69</v>
      </c>
      <c r="D70" s="292"/>
      <c r="E70" s="292"/>
      <c r="F70" s="302" t="s">
        <v>68</v>
      </c>
      <c r="G70" s="302"/>
      <c r="H70" s="302"/>
      <c r="I70" s="302"/>
      <c r="J70" s="303"/>
    </row>
    <row r="71" spans="1:27" ht="18" customHeight="1" outlineLevel="1" x14ac:dyDescent="0.25">
      <c r="A71" s="221"/>
      <c r="B71" s="114"/>
      <c r="C71" s="292" t="s">
        <v>67</v>
      </c>
      <c r="D71" s="292"/>
      <c r="E71" s="292"/>
      <c r="F71" s="302" t="s">
        <v>66</v>
      </c>
      <c r="G71" s="302"/>
      <c r="H71" s="302"/>
      <c r="I71" s="302"/>
      <c r="J71" s="303"/>
    </row>
    <row r="72" spans="1:27" ht="18" customHeight="1" outlineLevel="1" x14ac:dyDescent="0.25">
      <c r="A72" s="221"/>
      <c r="B72" s="114"/>
      <c r="C72" s="292" t="s">
        <v>272</v>
      </c>
      <c r="D72" s="292"/>
      <c r="E72" s="292"/>
      <c r="F72" s="302" t="s">
        <v>64</v>
      </c>
      <c r="G72" s="302"/>
      <c r="H72" s="302"/>
      <c r="I72" s="302"/>
      <c r="J72" s="303"/>
    </row>
    <row r="73" spans="1:27" hidden="1" outlineLevel="1" x14ac:dyDescent="0.25">
      <c r="A73" s="221"/>
      <c r="B73" s="84"/>
      <c r="C73" s="10"/>
      <c r="D73" s="10"/>
      <c r="E73" s="10"/>
      <c r="F73" s="10"/>
      <c r="G73" s="10"/>
      <c r="H73" s="10"/>
      <c r="I73" s="10"/>
      <c r="J73" s="208"/>
    </row>
    <row r="74" spans="1:27" s="6" customFormat="1" outlineLevel="1" x14ac:dyDescent="0.25">
      <c r="A74" s="221" t="s">
        <v>63</v>
      </c>
      <c r="B74" s="299" t="s">
        <v>62</v>
      </c>
      <c r="C74" s="300"/>
      <c r="D74" s="300"/>
      <c r="E74" s="300"/>
      <c r="F74" s="300"/>
      <c r="G74" s="300"/>
      <c r="H74" s="300"/>
      <c r="I74" s="300"/>
      <c r="J74" s="301"/>
    </row>
    <row r="75" spans="1:27" ht="12" customHeight="1" outlineLevel="1" x14ac:dyDescent="0.25">
      <c r="A75" s="221"/>
      <c r="B75" s="293" t="s">
        <v>61</v>
      </c>
      <c r="C75" s="294"/>
      <c r="D75" s="294"/>
      <c r="E75" s="294"/>
      <c r="F75" s="294"/>
      <c r="G75" s="294"/>
      <c r="H75" s="294"/>
      <c r="I75" s="294"/>
      <c r="J75" s="295"/>
    </row>
    <row r="76" spans="1:27" hidden="1" x14ac:dyDescent="0.25">
      <c r="A76" s="215"/>
      <c r="B76" s="112"/>
      <c r="C76" s="10"/>
      <c r="D76" s="10"/>
      <c r="E76" s="10"/>
      <c r="F76" s="10"/>
      <c r="G76" s="10"/>
      <c r="H76" s="10"/>
      <c r="I76" s="10"/>
      <c r="J76" s="208"/>
    </row>
    <row r="77" spans="1:27" hidden="1" outlineLevel="1" x14ac:dyDescent="0.25">
      <c r="A77" s="215"/>
      <c r="B77" s="101" t="s">
        <v>60</v>
      </c>
      <c r="C77" s="10"/>
      <c r="D77" s="10"/>
      <c r="E77" s="10"/>
      <c r="F77" s="10"/>
      <c r="G77" s="10"/>
      <c r="H77" s="10"/>
      <c r="I77" s="10"/>
      <c r="J77" s="208"/>
    </row>
    <row r="78" spans="1:27" s="6" customFormat="1" ht="38.450000000000003" hidden="1" customHeight="1" outlineLevel="1" x14ac:dyDescent="0.25">
      <c r="A78" s="221" t="s">
        <v>59</v>
      </c>
      <c r="B78" s="296" t="s">
        <v>58</v>
      </c>
      <c r="C78" s="297"/>
      <c r="D78" s="297"/>
      <c r="E78" s="297"/>
      <c r="F78" s="297"/>
      <c r="G78" s="297"/>
      <c r="H78" s="297"/>
      <c r="I78" s="297"/>
      <c r="J78" s="298"/>
    </row>
    <row r="79" spans="1:27" ht="27.75" hidden="1" customHeight="1" outlineLevel="1" x14ac:dyDescent="0.25">
      <c r="A79" s="227"/>
      <c r="B79" s="293"/>
      <c r="C79" s="294"/>
      <c r="D79" s="294"/>
      <c r="E79" s="294"/>
      <c r="F79" s="294"/>
      <c r="G79" s="294"/>
      <c r="H79" s="294"/>
      <c r="I79" s="294"/>
      <c r="J79" s="295"/>
    </row>
    <row r="80" spans="1:27" hidden="1" collapsed="1" x14ac:dyDescent="0.25">
      <c r="A80" s="227"/>
      <c r="B80" s="114"/>
      <c r="C80" s="15"/>
      <c r="D80" s="15"/>
      <c r="E80" s="15"/>
      <c r="F80" s="15"/>
      <c r="G80" s="15"/>
      <c r="H80" s="15"/>
      <c r="I80" s="15"/>
      <c r="J80" s="228"/>
    </row>
    <row r="81" spans="1:22" ht="5.25" hidden="1" customHeight="1" x14ac:dyDescent="0.25">
      <c r="A81" s="210"/>
      <c r="B81" s="84"/>
      <c r="C81" s="10"/>
      <c r="D81" s="10"/>
      <c r="E81" s="10"/>
      <c r="F81" s="10"/>
      <c r="G81" s="10"/>
      <c r="H81" s="10"/>
      <c r="I81" s="10"/>
      <c r="J81" s="208"/>
      <c r="K81" s="45"/>
      <c r="L81" s="45"/>
      <c r="M81" s="45"/>
      <c r="N81" s="45"/>
      <c r="O81" s="45"/>
      <c r="P81" s="45"/>
      <c r="Q81" s="45"/>
      <c r="R81" s="45"/>
      <c r="S81" s="45"/>
      <c r="T81" s="45"/>
      <c r="U81" s="45"/>
      <c r="V81" s="45"/>
    </row>
    <row r="82" spans="1:22" s="4" customFormat="1" hidden="1" x14ac:dyDescent="0.25">
      <c r="A82" s="205"/>
      <c r="B82" s="114"/>
      <c r="C82" s="15"/>
      <c r="D82" s="15"/>
      <c r="E82" s="15"/>
      <c r="F82" s="15"/>
      <c r="G82" s="15"/>
      <c r="H82" s="15"/>
      <c r="I82" s="15"/>
      <c r="J82" s="228"/>
    </row>
    <row r="83" spans="1:22" s="6" customFormat="1" hidden="1" x14ac:dyDescent="0.25">
      <c r="A83" s="216" t="s">
        <v>57</v>
      </c>
      <c r="B83" s="296" t="s">
        <v>56</v>
      </c>
      <c r="C83" s="297"/>
      <c r="D83" s="297"/>
      <c r="E83" s="297"/>
      <c r="F83" s="297"/>
      <c r="G83" s="297"/>
      <c r="H83" s="297"/>
      <c r="I83" s="297"/>
      <c r="J83" s="298"/>
    </row>
    <row r="84" spans="1:22" ht="30" hidden="1" customHeight="1" x14ac:dyDescent="0.25">
      <c r="A84" s="205"/>
      <c r="B84" s="293"/>
      <c r="C84" s="294"/>
      <c r="D84" s="294"/>
      <c r="E84" s="294"/>
      <c r="F84" s="294"/>
      <c r="G84" s="294"/>
      <c r="H84" s="294"/>
      <c r="I84" s="294"/>
      <c r="J84" s="295"/>
    </row>
    <row r="85" spans="1:22" hidden="1" x14ac:dyDescent="0.25">
      <c r="A85" s="205"/>
      <c r="B85" s="84"/>
      <c r="C85" s="10"/>
      <c r="D85" s="10"/>
      <c r="E85" s="10"/>
      <c r="F85" s="10"/>
      <c r="G85" s="10"/>
      <c r="H85" s="10"/>
      <c r="I85" s="10"/>
      <c r="J85" s="208"/>
    </row>
    <row r="86" spans="1:22" hidden="1" x14ac:dyDescent="0.25">
      <c r="A86" s="210"/>
      <c r="B86" s="113" t="s">
        <v>55</v>
      </c>
      <c r="C86" s="10"/>
      <c r="D86" s="10"/>
      <c r="E86" s="10"/>
      <c r="F86" s="10"/>
      <c r="G86" s="10"/>
      <c r="H86" s="10"/>
      <c r="I86" s="10"/>
      <c r="J86" s="208"/>
      <c r="K86" s="45"/>
      <c r="L86" s="45"/>
      <c r="M86" s="45"/>
      <c r="N86" s="45"/>
      <c r="O86" s="45"/>
      <c r="P86" s="45"/>
      <c r="Q86" s="45"/>
      <c r="R86" s="45"/>
      <c r="S86" s="45"/>
      <c r="T86" s="45"/>
      <c r="U86" s="45"/>
      <c r="V86" s="45"/>
    </row>
    <row r="87" spans="1:22" ht="5.25" hidden="1" customHeight="1" x14ac:dyDescent="0.25">
      <c r="A87" s="210"/>
      <c r="B87" s="84"/>
      <c r="C87" s="10"/>
      <c r="D87" s="10"/>
      <c r="E87" s="10"/>
      <c r="F87" s="10"/>
      <c r="G87" s="10"/>
      <c r="H87" s="10"/>
      <c r="I87" s="10"/>
      <c r="J87" s="208"/>
      <c r="K87" s="45"/>
      <c r="L87" s="45"/>
      <c r="M87" s="45"/>
      <c r="N87" s="45"/>
      <c r="O87" s="45"/>
      <c r="P87" s="45"/>
      <c r="Q87" s="45"/>
      <c r="R87" s="45"/>
      <c r="S87" s="45"/>
      <c r="T87" s="45"/>
      <c r="U87" s="45"/>
      <c r="V87" s="45"/>
    </row>
    <row r="88" spans="1:22" s="6" customFormat="1" hidden="1" x14ac:dyDescent="0.25">
      <c r="A88" s="216" t="s">
        <v>54</v>
      </c>
      <c r="B88" s="296" t="s">
        <v>53</v>
      </c>
      <c r="C88" s="297"/>
      <c r="D88" s="297"/>
      <c r="E88" s="297"/>
      <c r="F88" s="297"/>
      <c r="G88" s="297"/>
      <c r="H88" s="297"/>
      <c r="I88" s="297"/>
      <c r="J88" s="298"/>
    </row>
    <row r="89" spans="1:22" ht="27.75" hidden="1" customHeight="1" x14ac:dyDescent="0.25">
      <c r="A89" s="212"/>
      <c r="B89" s="334" t="s">
        <v>52</v>
      </c>
      <c r="C89" s="335"/>
      <c r="D89" s="335"/>
      <c r="E89" s="335"/>
      <c r="F89" s="335"/>
      <c r="G89" s="335"/>
      <c r="H89" s="335"/>
      <c r="I89" s="335"/>
      <c r="J89" s="336"/>
    </row>
    <row r="90" spans="1:22" hidden="1" x14ac:dyDescent="0.25">
      <c r="A90" s="212"/>
      <c r="B90" s="56" t="s">
        <v>51</v>
      </c>
      <c r="C90" s="48"/>
      <c r="D90" s="48"/>
      <c r="E90" s="48"/>
      <c r="F90" s="48"/>
      <c r="G90" s="48"/>
      <c r="H90" s="48"/>
      <c r="I90" s="48"/>
      <c r="J90" s="229"/>
    </row>
    <row r="91" spans="1:22" x14ac:dyDescent="0.25">
      <c r="A91" s="212"/>
      <c r="B91" s="339" t="s">
        <v>225</v>
      </c>
      <c r="C91" s="340"/>
      <c r="D91" s="74" t="str">
        <f t="shared" ref="D91:I91" si="0">D$112</f>
        <v>FY19</v>
      </c>
      <c r="E91" s="74" t="str">
        <f t="shared" si="0"/>
        <v>FY20</v>
      </c>
      <c r="F91" s="74" t="str">
        <f t="shared" si="0"/>
        <v>FY21</v>
      </c>
      <c r="G91" s="74" t="str">
        <f t="shared" si="0"/>
        <v>FY22</v>
      </c>
      <c r="H91" s="74" t="str">
        <f t="shared" si="0"/>
        <v>FY23</v>
      </c>
      <c r="I91" s="74" t="str">
        <f t="shared" si="0"/>
        <v>FY24</v>
      </c>
      <c r="J91" s="230" t="s">
        <v>10</v>
      </c>
    </row>
    <row r="92" spans="1:22" s="6" customFormat="1" ht="15" customHeight="1" x14ac:dyDescent="0.25">
      <c r="A92" s="216"/>
      <c r="B92" s="382" t="s">
        <v>231</v>
      </c>
      <c r="C92" s="383"/>
      <c r="D92" s="277">
        <f t="shared" ref="D92:I92" si="1">(D128+D140)-SUM(D101)</f>
        <v>48495</v>
      </c>
      <c r="E92" s="277">
        <f t="shared" si="1"/>
        <v>50085</v>
      </c>
      <c r="F92" s="277">
        <f t="shared" si="1"/>
        <v>51287.040000000001</v>
      </c>
      <c r="G92" s="277">
        <f t="shared" si="1"/>
        <v>52489.08</v>
      </c>
      <c r="H92" s="277">
        <f t="shared" si="1"/>
        <v>53691.12</v>
      </c>
      <c r="I92" s="277">
        <f t="shared" si="1"/>
        <v>54893.16</v>
      </c>
      <c r="J92" s="231">
        <f>SUM(D92:I92)</f>
        <v>310940.40000000002</v>
      </c>
    </row>
    <row r="93" spans="1:22" ht="15" hidden="1" customHeight="1" outlineLevel="1" x14ac:dyDescent="0.25">
      <c r="A93" s="212"/>
      <c r="B93" s="319" t="s">
        <v>50</v>
      </c>
      <c r="C93" s="320"/>
      <c r="D93" s="51">
        <v>0</v>
      </c>
      <c r="E93" s="51">
        <v>0</v>
      </c>
      <c r="F93" s="51">
        <v>0</v>
      </c>
      <c r="G93" s="51">
        <v>0</v>
      </c>
      <c r="H93" s="51">
        <v>0</v>
      </c>
      <c r="I93" s="51">
        <v>0</v>
      </c>
      <c r="J93" s="232">
        <f>SUM(D93:I93)</f>
        <v>0</v>
      </c>
    </row>
    <row r="94" spans="1:22" ht="15" hidden="1" customHeight="1" outlineLevel="1" x14ac:dyDescent="0.25">
      <c r="A94" s="212"/>
      <c r="B94" s="319" t="s">
        <v>49</v>
      </c>
      <c r="C94" s="320"/>
      <c r="D94" s="51">
        <v>0</v>
      </c>
      <c r="E94" s="51">
        <v>0</v>
      </c>
      <c r="F94" s="51">
        <v>0</v>
      </c>
      <c r="G94" s="51">
        <v>0</v>
      </c>
      <c r="H94" s="51">
        <v>0</v>
      </c>
      <c r="I94" s="51">
        <v>0</v>
      </c>
      <c r="J94" s="232">
        <f>SUM(D94:I94)</f>
        <v>0</v>
      </c>
    </row>
    <row r="95" spans="1:22" ht="15" hidden="1" customHeight="1" outlineLevel="1" x14ac:dyDescent="0.25">
      <c r="A95" s="212"/>
      <c r="B95" s="319" t="s">
        <v>48</v>
      </c>
      <c r="C95" s="320"/>
      <c r="D95" s="51">
        <v>0</v>
      </c>
      <c r="E95" s="51">
        <v>0</v>
      </c>
      <c r="F95" s="51">
        <v>0</v>
      </c>
      <c r="G95" s="51">
        <v>0</v>
      </c>
      <c r="H95" s="51">
        <v>0</v>
      </c>
      <c r="I95" s="51">
        <v>0</v>
      </c>
      <c r="J95" s="232">
        <f>SUM(D95:I95)</f>
        <v>0</v>
      </c>
    </row>
    <row r="96" spans="1:22" ht="15" hidden="1" customHeight="1" outlineLevel="1" x14ac:dyDescent="0.25">
      <c r="A96" s="212"/>
      <c r="B96" s="319" t="s">
        <v>47</v>
      </c>
      <c r="C96" s="320"/>
      <c r="D96" s="51">
        <v>0</v>
      </c>
      <c r="E96" s="51">
        <v>0</v>
      </c>
      <c r="F96" s="51">
        <v>0</v>
      </c>
      <c r="G96" s="51">
        <v>0</v>
      </c>
      <c r="H96" s="51">
        <v>0</v>
      </c>
      <c r="I96" s="51">
        <v>0</v>
      </c>
      <c r="J96" s="232">
        <f>SUM(D96:I96)</f>
        <v>0</v>
      </c>
    </row>
    <row r="97" spans="1:24" ht="15" customHeight="1" collapsed="1" x14ac:dyDescent="0.25">
      <c r="A97" s="212"/>
      <c r="B97" s="286" t="s">
        <v>46</v>
      </c>
      <c r="C97" s="287"/>
      <c r="D97" s="52"/>
      <c r="E97" s="52"/>
      <c r="F97" s="53"/>
      <c r="G97" s="53"/>
      <c r="H97" s="53"/>
      <c r="I97" s="53"/>
      <c r="J97" s="233"/>
    </row>
    <row r="98" spans="1:24" x14ac:dyDescent="0.25">
      <c r="A98" s="212"/>
      <c r="B98" s="290" t="s">
        <v>45</v>
      </c>
      <c r="C98" s="291"/>
      <c r="D98" s="54"/>
      <c r="E98" s="54"/>
      <c r="F98" s="54"/>
      <c r="G98" s="54"/>
      <c r="H98" s="54"/>
      <c r="I98" s="54"/>
      <c r="J98" s="232">
        <f>SUM(D98:I98)</f>
        <v>0</v>
      </c>
    </row>
    <row r="99" spans="1:24" x14ac:dyDescent="0.25">
      <c r="A99" s="212"/>
      <c r="B99" s="290" t="s">
        <v>44</v>
      </c>
      <c r="C99" s="291"/>
      <c r="D99" s="55">
        <f t="shared" ref="D99:I99" si="2">D119*0.1</f>
        <v>6466</v>
      </c>
      <c r="E99" s="55">
        <f t="shared" si="2"/>
        <v>6678</v>
      </c>
      <c r="F99" s="55">
        <f t="shared" si="2"/>
        <v>6838.2720000000008</v>
      </c>
      <c r="G99" s="55">
        <f t="shared" si="2"/>
        <v>6998.5440000000008</v>
      </c>
      <c r="H99" s="55">
        <f t="shared" si="2"/>
        <v>7158.8160000000007</v>
      </c>
      <c r="I99" s="55">
        <f t="shared" si="2"/>
        <v>7319.0880000000006</v>
      </c>
      <c r="J99" s="232">
        <f>SUM(D99:I99)</f>
        <v>41458.720000000008</v>
      </c>
    </row>
    <row r="100" spans="1:24" x14ac:dyDescent="0.25">
      <c r="A100" s="212"/>
      <c r="B100" s="288" t="s">
        <v>43</v>
      </c>
      <c r="C100" s="289"/>
      <c r="D100" s="55">
        <f t="shared" ref="D100:I100" si="3">D119*0.15</f>
        <v>9699</v>
      </c>
      <c r="E100" s="55">
        <f t="shared" si="3"/>
        <v>10017</v>
      </c>
      <c r="F100" s="55">
        <f t="shared" si="3"/>
        <v>10257.407999999999</v>
      </c>
      <c r="G100" s="55">
        <f t="shared" si="3"/>
        <v>10497.816000000001</v>
      </c>
      <c r="H100" s="55">
        <f t="shared" si="3"/>
        <v>10738.224</v>
      </c>
      <c r="I100" s="55">
        <f t="shared" si="3"/>
        <v>10978.632</v>
      </c>
      <c r="J100" s="232">
        <f>SUM(D100:I100)</f>
        <v>62188.08</v>
      </c>
    </row>
    <row r="101" spans="1:24" x14ac:dyDescent="0.25">
      <c r="A101" s="212"/>
      <c r="B101" s="286" t="s">
        <v>42</v>
      </c>
      <c r="C101" s="287"/>
      <c r="D101" s="50">
        <f t="shared" ref="D101:I101" si="4">SUM(D98:D100)</f>
        <v>16165</v>
      </c>
      <c r="E101" s="50">
        <f t="shared" si="4"/>
        <v>16695</v>
      </c>
      <c r="F101" s="50">
        <f t="shared" si="4"/>
        <v>17095.68</v>
      </c>
      <c r="G101" s="50">
        <f t="shared" si="4"/>
        <v>17496.36</v>
      </c>
      <c r="H101" s="50">
        <f t="shared" si="4"/>
        <v>17897.04</v>
      </c>
      <c r="I101" s="50">
        <f t="shared" si="4"/>
        <v>18297.72</v>
      </c>
      <c r="J101" s="232">
        <f>SUM(D101:I101)</f>
        <v>103646.80000000002</v>
      </c>
    </row>
    <row r="102" spans="1:24" s="6" customFormat="1" x14ac:dyDescent="0.25">
      <c r="A102" s="216"/>
      <c r="B102" s="282" t="s">
        <v>228</v>
      </c>
      <c r="C102" s="283"/>
      <c r="D102" s="78">
        <f t="shared" ref="D102:J102" si="5">SUM(D92:D96)+D101</f>
        <v>64660</v>
      </c>
      <c r="E102" s="78">
        <f t="shared" si="5"/>
        <v>66780</v>
      </c>
      <c r="F102" s="78">
        <f t="shared" si="5"/>
        <v>68382.720000000001</v>
      </c>
      <c r="G102" s="78">
        <f t="shared" si="5"/>
        <v>69985.440000000002</v>
      </c>
      <c r="H102" s="78">
        <f t="shared" si="5"/>
        <v>71588.160000000003</v>
      </c>
      <c r="I102" s="78">
        <f t="shared" si="5"/>
        <v>73190.880000000005</v>
      </c>
      <c r="J102" s="234">
        <f t="shared" si="5"/>
        <v>414587.20000000007</v>
      </c>
    </row>
    <row r="103" spans="1:24" s="6" customFormat="1" hidden="1" x14ac:dyDescent="0.25">
      <c r="A103" s="216"/>
      <c r="B103" s="143"/>
      <c r="C103" s="144"/>
      <c r="D103" s="127"/>
      <c r="E103" s="127"/>
      <c r="F103" s="127"/>
      <c r="G103" s="127"/>
      <c r="H103" s="127"/>
      <c r="I103" s="127"/>
      <c r="J103" s="235"/>
    </row>
    <row r="104" spans="1:24" hidden="1" x14ac:dyDescent="0.25">
      <c r="A104" s="212"/>
      <c r="B104" s="196"/>
      <c r="C104" s="10"/>
      <c r="D104" s="10"/>
      <c r="E104" s="10"/>
      <c r="F104" s="10"/>
      <c r="G104" s="10"/>
      <c r="H104" s="10"/>
      <c r="I104" s="10"/>
      <c r="J104" s="208"/>
    </row>
    <row r="105" spans="1:24" ht="20.25" hidden="1" customHeight="1" x14ac:dyDescent="0.25">
      <c r="A105" s="221" t="s">
        <v>36</v>
      </c>
      <c r="B105" s="384" t="s">
        <v>41</v>
      </c>
      <c r="C105" s="385"/>
      <c r="D105" s="385"/>
      <c r="E105" s="385"/>
      <c r="F105" s="385"/>
      <c r="G105" s="385"/>
      <c r="H105" s="385"/>
      <c r="I105" s="385"/>
      <c r="J105" s="386"/>
      <c r="W105" s="44" t="s">
        <v>40</v>
      </c>
      <c r="X105" s="44" t="b">
        <v>1</v>
      </c>
    </row>
    <row r="106" spans="1:24" ht="15" customHeight="1" x14ac:dyDescent="0.25">
      <c r="A106" s="212"/>
      <c r="B106" s="334" t="s">
        <v>39</v>
      </c>
      <c r="C106" s="335"/>
      <c r="D106" s="335"/>
      <c r="E106" s="335"/>
      <c r="F106" s="335"/>
      <c r="G106" s="335"/>
      <c r="H106" s="397">
        <v>70556</v>
      </c>
      <c r="I106" s="398"/>
      <c r="J106" s="222"/>
      <c r="W106" s="44" t="s">
        <v>38</v>
      </c>
      <c r="X106" s="44" t="b">
        <v>0</v>
      </c>
    </row>
    <row r="107" spans="1:24" ht="15" hidden="1" customHeight="1" x14ac:dyDescent="0.25">
      <c r="A107" s="212"/>
      <c r="B107" s="334" t="s">
        <v>37</v>
      </c>
      <c r="C107" s="335"/>
      <c r="D107" s="335"/>
      <c r="E107" s="335"/>
      <c r="F107" s="335"/>
      <c r="G107" s="335"/>
      <c r="H107" s="36"/>
      <c r="I107" s="36"/>
      <c r="J107" s="222"/>
      <c r="W107" s="44"/>
      <c r="X107" s="44"/>
    </row>
    <row r="108" spans="1:24" hidden="1" x14ac:dyDescent="0.25">
      <c r="A108" s="212"/>
      <c r="B108" s="84"/>
      <c r="C108" s="10"/>
      <c r="D108" s="10"/>
      <c r="E108" s="10"/>
      <c r="F108" s="10"/>
      <c r="G108" s="10"/>
      <c r="H108" s="10"/>
      <c r="I108" s="10"/>
      <c r="J108" s="208"/>
    </row>
    <row r="109" spans="1:24" s="6" customFormat="1" ht="15" hidden="1" customHeight="1" outlineLevel="1" x14ac:dyDescent="0.25">
      <c r="A109" s="216" t="s">
        <v>36</v>
      </c>
      <c r="B109" s="384" t="s">
        <v>35</v>
      </c>
      <c r="C109" s="385"/>
      <c r="D109" s="385"/>
      <c r="E109" s="385"/>
      <c r="F109" s="385"/>
      <c r="G109" s="385"/>
      <c r="H109" s="385"/>
      <c r="I109" s="385"/>
      <c r="J109" s="386"/>
    </row>
    <row r="110" spans="1:24" ht="30.75" hidden="1" customHeight="1" outlineLevel="1" x14ac:dyDescent="0.25">
      <c r="A110" s="212"/>
      <c r="B110" s="334" t="s">
        <v>34</v>
      </c>
      <c r="C110" s="335"/>
      <c r="D110" s="335"/>
      <c r="E110" s="335"/>
      <c r="F110" s="335"/>
      <c r="G110" s="335"/>
      <c r="H110" s="335"/>
      <c r="I110" s="335"/>
      <c r="J110" s="336"/>
    </row>
    <row r="111" spans="1:24" hidden="1" outlineLevel="1" x14ac:dyDescent="0.25">
      <c r="A111" s="212"/>
      <c r="B111" s="56" t="s">
        <v>18</v>
      </c>
      <c r="C111" s="48"/>
      <c r="D111" s="48"/>
      <c r="E111" s="48"/>
      <c r="F111" s="48"/>
      <c r="G111" s="48"/>
      <c r="H111" s="48"/>
      <c r="I111" s="48"/>
      <c r="J111" s="229"/>
    </row>
    <row r="112" spans="1:24" ht="15.75" outlineLevel="1" thickBot="1" x14ac:dyDescent="0.3">
      <c r="A112" s="236"/>
      <c r="B112" s="389" t="s">
        <v>33</v>
      </c>
      <c r="C112" s="390"/>
      <c r="D112" s="74" t="s">
        <v>16</v>
      </c>
      <c r="E112" s="83" t="s">
        <v>15</v>
      </c>
      <c r="F112" s="83" t="s">
        <v>14</v>
      </c>
      <c r="G112" s="83" t="s">
        <v>13</v>
      </c>
      <c r="H112" s="83" t="s">
        <v>12</v>
      </c>
      <c r="I112" s="83" t="s">
        <v>11</v>
      </c>
      <c r="J112" s="230" t="s">
        <v>10</v>
      </c>
    </row>
    <row r="113" spans="1:10" ht="15.75" outlineLevel="1" thickBot="1" x14ac:dyDescent="0.3">
      <c r="A113" s="212"/>
      <c r="B113" s="349" t="s">
        <v>32</v>
      </c>
      <c r="C113" s="350"/>
      <c r="D113" s="251"/>
      <c r="E113" s="11">
        <v>2.5000000000000001E-2</v>
      </c>
      <c r="F113" s="11">
        <v>2.5000000000000001E-2</v>
      </c>
      <c r="G113" s="11">
        <f>$F113</f>
        <v>2.5000000000000001E-2</v>
      </c>
      <c r="H113" s="11">
        <f>$F113</f>
        <v>2.5000000000000001E-2</v>
      </c>
      <c r="I113" s="11">
        <f>$F113</f>
        <v>2.5000000000000001E-2</v>
      </c>
      <c r="J113" s="237"/>
    </row>
    <row r="114" spans="1:10" outlineLevel="1" x14ac:dyDescent="0.25">
      <c r="A114" s="212"/>
      <c r="B114" s="349" t="s">
        <v>31</v>
      </c>
      <c r="C114" s="350"/>
      <c r="D114" s="252"/>
      <c r="E114" s="58"/>
      <c r="F114" s="59">
        <f>E114*(1+$G$113)</f>
        <v>0</v>
      </c>
      <c r="G114" s="59">
        <f>F114*(1+$G$113)</f>
        <v>0</v>
      </c>
      <c r="H114" s="59">
        <f>G114*(1+$H$113)</f>
        <v>0</v>
      </c>
      <c r="I114" s="59">
        <f>H114*(1+$I$113)</f>
        <v>0</v>
      </c>
      <c r="J114" s="238">
        <f>SUM(D114:I114)</f>
        <v>0</v>
      </c>
    </row>
    <row r="115" spans="1:10" ht="15.95" customHeight="1" outlineLevel="1" x14ac:dyDescent="0.25">
      <c r="A115" s="212"/>
      <c r="B115" s="387" t="s">
        <v>30</v>
      </c>
      <c r="C115" s="388"/>
      <c r="D115" s="252"/>
      <c r="E115" s="58"/>
      <c r="F115" s="60">
        <f>E115*(1+$G$113)</f>
        <v>0</v>
      </c>
      <c r="G115" s="60">
        <f>F115*(1+$G$113)</f>
        <v>0</v>
      </c>
      <c r="H115" s="60">
        <f>G115*(1+$H$113)</f>
        <v>0</v>
      </c>
      <c r="I115" s="60">
        <f>H115*(1+$I$113)</f>
        <v>0</v>
      </c>
      <c r="J115" s="238">
        <f>SUM(D115:I115)</f>
        <v>0</v>
      </c>
    </row>
    <row r="116" spans="1:10" outlineLevel="1" x14ac:dyDescent="0.25">
      <c r="A116" s="212"/>
      <c r="B116" s="349" t="s">
        <v>29</v>
      </c>
      <c r="C116" s="350"/>
      <c r="D116" s="253"/>
      <c r="E116" s="61"/>
      <c r="F116" s="62"/>
      <c r="G116" s="62"/>
      <c r="H116" s="62"/>
      <c r="I116" s="62"/>
      <c r="J116" s="239"/>
    </row>
    <row r="117" spans="1:10" outlineLevel="1" x14ac:dyDescent="0.25">
      <c r="A117" s="212"/>
      <c r="B117" s="351" t="s">
        <v>28</v>
      </c>
      <c r="C117" s="352"/>
      <c r="D117" s="255">
        <v>530</v>
      </c>
      <c r="E117" s="140">
        <v>534.24</v>
      </c>
      <c r="F117" s="141">
        <f>E117</f>
        <v>534.24</v>
      </c>
      <c r="G117" s="141">
        <f>F117</f>
        <v>534.24</v>
      </c>
      <c r="H117" s="141">
        <f>G117</f>
        <v>534.24</v>
      </c>
      <c r="I117" s="141">
        <f>H117</f>
        <v>534.24</v>
      </c>
      <c r="J117" s="238"/>
    </row>
    <row r="118" spans="1:10" outlineLevel="1" x14ac:dyDescent="0.25">
      <c r="A118" s="212"/>
      <c r="B118" s="349" t="s">
        <v>27</v>
      </c>
      <c r="C118" s="350"/>
      <c r="D118" s="252">
        <v>122</v>
      </c>
      <c r="E118" s="58">
        <v>125</v>
      </c>
      <c r="F118" s="60">
        <f>ROUND(E118*(1+F113),0)</f>
        <v>128</v>
      </c>
      <c r="G118" s="60">
        <f>ROUND(F118*(1+G113),0)</f>
        <v>131</v>
      </c>
      <c r="H118" s="60">
        <f>ROUND(G118*(1+H113),0)</f>
        <v>134</v>
      </c>
      <c r="I118" s="60">
        <f>ROUND(H118*(1+I113),0)</f>
        <v>137</v>
      </c>
      <c r="J118" s="238"/>
    </row>
    <row r="119" spans="1:10" outlineLevel="1" x14ac:dyDescent="0.25">
      <c r="A119" s="212"/>
      <c r="B119" s="351" t="s">
        <v>26</v>
      </c>
      <c r="C119" s="352"/>
      <c r="D119" s="278">
        <f t="shared" ref="D119:I119" si="6">D117*D118</f>
        <v>64660</v>
      </c>
      <c r="E119" s="136">
        <f t="shared" si="6"/>
        <v>66780</v>
      </c>
      <c r="F119" s="136">
        <f t="shared" si="6"/>
        <v>68382.720000000001</v>
      </c>
      <c r="G119" s="136">
        <f t="shared" si="6"/>
        <v>69985.440000000002</v>
      </c>
      <c r="H119" s="136">
        <f t="shared" si="6"/>
        <v>71588.160000000003</v>
      </c>
      <c r="I119" s="136">
        <f t="shared" si="6"/>
        <v>73190.880000000005</v>
      </c>
      <c r="J119" s="240">
        <f>SUM(D119:I119)</f>
        <v>414587.20000000007</v>
      </c>
    </row>
    <row r="120" spans="1:10" outlineLevel="1" x14ac:dyDescent="0.25">
      <c r="A120" s="212"/>
      <c r="B120" s="349" t="s">
        <v>25</v>
      </c>
      <c r="C120" s="350"/>
      <c r="D120" s="257"/>
      <c r="E120" s="54"/>
      <c r="F120" s="81">
        <f t="shared" ref="F120:G123" si="7">E120*(1+$G$113)</f>
        <v>0</v>
      </c>
      <c r="G120" s="81">
        <f t="shared" si="7"/>
        <v>0</v>
      </c>
      <c r="H120" s="81">
        <f>G120*(1+$H$113)</f>
        <v>0</v>
      </c>
      <c r="I120" s="81">
        <f>H120*(1+$I$113)</f>
        <v>0</v>
      </c>
      <c r="J120" s="240"/>
    </row>
    <row r="121" spans="1:10" outlineLevel="1" x14ac:dyDescent="0.25">
      <c r="A121" s="212"/>
      <c r="B121" s="349" t="s">
        <v>24</v>
      </c>
      <c r="C121" s="350"/>
      <c r="D121" s="257"/>
      <c r="E121" s="54"/>
      <c r="F121" s="81">
        <f t="shared" si="7"/>
        <v>0</v>
      </c>
      <c r="G121" s="81">
        <f t="shared" si="7"/>
        <v>0</v>
      </c>
      <c r="H121" s="81">
        <f>G121*(1+$H$113)</f>
        <v>0</v>
      </c>
      <c r="I121" s="81">
        <f>H121*(1+$I$113)</f>
        <v>0</v>
      </c>
      <c r="J121" s="240"/>
    </row>
    <row r="122" spans="1:10" outlineLevel="1" x14ac:dyDescent="0.25">
      <c r="A122" s="212"/>
      <c r="B122" s="288" t="s">
        <v>23</v>
      </c>
      <c r="C122" s="289"/>
      <c r="D122" s="257"/>
      <c r="E122" s="54"/>
      <c r="F122" s="81">
        <f t="shared" si="7"/>
        <v>0</v>
      </c>
      <c r="G122" s="81">
        <f t="shared" si="7"/>
        <v>0</v>
      </c>
      <c r="H122" s="81">
        <f>G122*(1+$H$113)</f>
        <v>0</v>
      </c>
      <c r="I122" s="81">
        <f>H122*(1+$I$113)</f>
        <v>0</v>
      </c>
      <c r="J122" s="240"/>
    </row>
    <row r="123" spans="1:10" hidden="1" outlineLevel="1" x14ac:dyDescent="0.25">
      <c r="A123" s="212"/>
      <c r="B123" s="288" t="s">
        <v>23</v>
      </c>
      <c r="C123" s="289"/>
      <c r="D123" s="257"/>
      <c r="E123" s="54"/>
      <c r="F123" s="81">
        <f t="shared" si="7"/>
        <v>0</v>
      </c>
      <c r="G123" s="81">
        <f t="shared" si="7"/>
        <v>0</v>
      </c>
      <c r="H123" s="81">
        <f>G123*(1+$H$113)</f>
        <v>0</v>
      </c>
      <c r="I123" s="81">
        <f>H123*(1+$I$113)</f>
        <v>0</v>
      </c>
      <c r="J123" s="240"/>
    </row>
    <row r="124" spans="1:10" outlineLevel="1" x14ac:dyDescent="0.25">
      <c r="A124" s="212"/>
      <c r="B124" s="349" t="s">
        <v>22</v>
      </c>
      <c r="C124" s="350"/>
      <c r="D124" s="256">
        <f t="shared" ref="D124:I124" si="8">SUM(D119:D123)</f>
        <v>64660</v>
      </c>
      <c r="E124" s="81">
        <f t="shared" si="8"/>
        <v>66780</v>
      </c>
      <c r="F124" s="81">
        <f t="shared" si="8"/>
        <v>68382.720000000001</v>
      </c>
      <c r="G124" s="81">
        <f t="shared" si="8"/>
        <v>69985.440000000002</v>
      </c>
      <c r="H124" s="81">
        <f t="shared" si="8"/>
        <v>71588.160000000003</v>
      </c>
      <c r="I124" s="81">
        <f t="shared" si="8"/>
        <v>73190.880000000005</v>
      </c>
      <c r="J124" s="240">
        <f>SUM(D124:I124)</f>
        <v>414587.20000000007</v>
      </c>
    </row>
    <row r="125" spans="1:10" ht="15" customHeight="1" outlineLevel="1" x14ac:dyDescent="0.25">
      <c r="A125" s="212"/>
      <c r="B125" s="288" t="s">
        <v>4</v>
      </c>
      <c r="C125" s="289"/>
      <c r="D125" s="257"/>
      <c r="E125" s="54"/>
      <c r="F125" s="81">
        <f t="shared" ref="F125:G127" si="9">E125*(1+$G$113)</f>
        <v>0</v>
      </c>
      <c r="G125" s="81">
        <f t="shared" si="9"/>
        <v>0</v>
      </c>
      <c r="H125" s="81">
        <f>G125*(1+$H$113)</f>
        <v>0</v>
      </c>
      <c r="I125" s="81">
        <f>H125*(1+$I$113)</f>
        <v>0</v>
      </c>
      <c r="J125" s="240">
        <f>SUM(D125:I125)</f>
        <v>0</v>
      </c>
    </row>
    <row r="126" spans="1:10" ht="15" hidden="1" customHeight="1" outlineLevel="1" x14ac:dyDescent="0.25">
      <c r="A126" s="212"/>
      <c r="B126" s="288" t="s">
        <v>4</v>
      </c>
      <c r="C126" s="289"/>
      <c r="D126" s="257"/>
      <c r="E126" s="54"/>
      <c r="F126" s="81">
        <f t="shared" si="9"/>
        <v>0</v>
      </c>
      <c r="G126" s="81">
        <f t="shared" si="9"/>
        <v>0</v>
      </c>
      <c r="H126" s="81">
        <f>G126*(1+$H$113)</f>
        <v>0</v>
      </c>
      <c r="I126" s="81">
        <f>H126*(1+$I$113)</f>
        <v>0</v>
      </c>
      <c r="J126" s="240">
        <f>SUM(D126:I126)</f>
        <v>0</v>
      </c>
    </row>
    <row r="127" spans="1:10" ht="15" hidden="1" customHeight="1" outlineLevel="1" x14ac:dyDescent="0.25">
      <c r="A127" s="212"/>
      <c r="B127" s="391" t="s">
        <v>4</v>
      </c>
      <c r="C127" s="392"/>
      <c r="D127" s="279"/>
      <c r="E127" s="137"/>
      <c r="F127" s="138">
        <f t="shared" si="9"/>
        <v>0</v>
      </c>
      <c r="G127" s="138">
        <f t="shared" si="9"/>
        <v>0</v>
      </c>
      <c r="H127" s="138">
        <f>G127*(1+$H$113)</f>
        <v>0</v>
      </c>
      <c r="I127" s="138">
        <f>H127*(1+$I$113)</f>
        <v>0</v>
      </c>
      <c r="J127" s="241">
        <f>SUM(D127:I127)</f>
        <v>0</v>
      </c>
    </row>
    <row r="128" spans="1:10" s="6" customFormat="1" outlineLevel="1" x14ac:dyDescent="0.25">
      <c r="A128" s="242"/>
      <c r="B128" s="393" t="s">
        <v>21</v>
      </c>
      <c r="C128" s="394"/>
      <c r="D128" s="280">
        <f t="shared" ref="D128:J128" si="10">D114+D115+D124+D125+D127+D126</f>
        <v>64660</v>
      </c>
      <c r="E128" s="139">
        <f t="shared" si="10"/>
        <v>66780</v>
      </c>
      <c r="F128" s="139">
        <f t="shared" si="10"/>
        <v>68382.720000000001</v>
      </c>
      <c r="G128" s="139">
        <f t="shared" si="10"/>
        <v>69985.440000000002</v>
      </c>
      <c r="H128" s="139">
        <f t="shared" si="10"/>
        <v>71588.160000000003</v>
      </c>
      <c r="I128" s="139">
        <f t="shared" si="10"/>
        <v>73190.880000000005</v>
      </c>
      <c r="J128" s="243">
        <f t="shared" si="10"/>
        <v>414587.20000000007</v>
      </c>
    </row>
    <row r="129" spans="1:10" hidden="1" outlineLevel="1" x14ac:dyDescent="0.25">
      <c r="A129" s="212"/>
      <c r="B129" s="196"/>
      <c r="C129" s="10"/>
      <c r="D129" s="10"/>
      <c r="E129" s="10"/>
      <c r="F129" s="10"/>
      <c r="G129" s="10"/>
      <c r="H129" s="10"/>
      <c r="I129" s="10"/>
      <c r="J129" s="208"/>
    </row>
    <row r="130" spans="1:10" hidden="1" x14ac:dyDescent="0.25">
      <c r="A130" s="212"/>
      <c r="B130" s="196"/>
      <c r="C130" s="10"/>
      <c r="D130" s="10"/>
      <c r="E130" s="10"/>
      <c r="F130" s="10"/>
      <c r="G130" s="10"/>
      <c r="H130" s="10"/>
      <c r="I130" s="10"/>
      <c r="J130" s="208"/>
    </row>
    <row r="131" spans="1:10" s="6" customFormat="1" ht="15" hidden="1" customHeight="1" outlineLevel="1" x14ac:dyDescent="0.25">
      <c r="A131" s="216" t="s">
        <v>20</v>
      </c>
      <c r="B131" s="384" t="s">
        <v>19</v>
      </c>
      <c r="C131" s="385"/>
      <c r="D131" s="385"/>
      <c r="E131" s="385"/>
      <c r="F131" s="385"/>
      <c r="G131" s="385"/>
      <c r="H131" s="385"/>
      <c r="I131" s="385"/>
      <c r="J131" s="386"/>
    </row>
    <row r="132" spans="1:10" hidden="1" outlineLevel="1" x14ac:dyDescent="0.25">
      <c r="A132" s="212"/>
      <c r="B132" s="56" t="s">
        <v>18</v>
      </c>
      <c r="C132" s="48"/>
      <c r="D132" s="48"/>
      <c r="E132" s="48"/>
      <c r="F132" s="48"/>
      <c r="G132" s="48"/>
      <c r="H132" s="48"/>
      <c r="I132" s="48"/>
      <c r="J132" s="229"/>
    </row>
    <row r="133" spans="1:10" hidden="1" outlineLevel="1" x14ac:dyDescent="0.25">
      <c r="A133" s="212"/>
      <c r="B133" s="395" t="s">
        <v>17</v>
      </c>
      <c r="C133" s="396"/>
      <c r="D133" s="49" t="s">
        <v>16</v>
      </c>
      <c r="E133" s="57" t="s">
        <v>15</v>
      </c>
      <c r="F133" s="57" t="s">
        <v>14</v>
      </c>
      <c r="G133" s="57" t="s">
        <v>13</v>
      </c>
      <c r="H133" s="57" t="s">
        <v>12</v>
      </c>
      <c r="I133" s="57" t="s">
        <v>11</v>
      </c>
      <c r="J133" s="244" t="s">
        <v>10</v>
      </c>
    </row>
    <row r="134" spans="1:10" hidden="1" outlineLevel="1" x14ac:dyDescent="0.25">
      <c r="A134" s="212"/>
      <c r="B134" s="380" t="s">
        <v>9</v>
      </c>
      <c r="C134" s="381"/>
      <c r="D134" s="54"/>
      <c r="E134" s="54"/>
      <c r="F134" s="54"/>
      <c r="G134" s="54"/>
      <c r="H134" s="54"/>
      <c r="I134" s="54"/>
      <c r="J134" s="240">
        <f t="shared" ref="J134:J139" si="11">SUM(D134:I134)</f>
        <v>0</v>
      </c>
    </row>
    <row r="135" spans="1:10" hidden="1" outlineLevel="1" x14ac:dyDescent="0.25">
      <c r="A135" s="212"/>
      <c r="B135" s="380" t="s">
        <v>8</v>
      </c>
      <c r="C135" s="381"/>
      <c r="D135" s="54"/>
      <c r="E135" s="54"/>
      <c r="F135" s="54"/>
      <c r="G135" s="54"/>
      <c r="H135" s="54"/>
      <c r="I135" s="54"/>
      <c r="J135" s="240">
        <f t="shared" si="11"/>
        <v>0</v>
      </c>
    </row>
    <row r="136" spans="1:10" hidden="1" outlineLevel="1" x14ac:dyDescent="0.25">
      <c r="A136" s="212"/>
      <c r="B136" s="380" t="s">
        <v>7</v>
      </c>
      <c r="C136" s="381"/>
      <c r="D136" s="54"/>
      <c r="E136" s="54"/>
      <c r="F136" s="54"/>
      <c r="G136" s="54"/>
      <c r="H136" s="54"/>
      <c r="I136" s="54"/>
      <c r="J136" s="240">
        <f t="shared" si="11"/>
        <v>0</v>
      </c>
    </row>
    <row r="137" spans="1:10" hidden="1" outlineLevel="1" x14ac:dyDescent="0.25">
      <c r="A137" s="212"/>
      <c r="B137" s="380" t="s">
        <v>6</v>
      </c>
      <c r="C137" s="381"/>
      <c r="D137" s="54"/>
      <c r="E137" s="54"/>
      <c r="F137" s="54"/>
      <c r="G137" s="54"/>
      <c r="H137" s="54"/>
      <c r="I137" s="54"/>
      <c r="J137" s="240">
        <f t="shared" si="11"/>
        <v>0</v>
      </c>
    </row>
    <row r="138" spans="1:10" hidden="1" outlineLevel="1" x14ac:dyDescent="0.25">
      <c r="A138" s="212"/>
      <c r="B138" s="380" t="s">
        <v>5</v>
      </c>
      <c r="C138" s="381"/>
      <c r="D138" s="54"/>
      <c r="E138" s="54"/>
      <c r="F138" s="54"/>
      <c r="G138" s="54"/>
      <c r="H138" s="54"/>
      <c r="I138" s="54"/>
      <c r="J138" s="240">
        <f t="shared" si="11"/>
        <v>0</v>
      </c>
    </row>
    <row r="139" spans="1:10" hidden="1" outlineLevel="1" x14ac:dyDescent="0.25">
      <c r="A139" s="212"/>
      <c r="B139" s="288" t="s">
        <v>4</v>
      </c>
      <c r="C139" s="289"/>
      <c r="D139" s="54"/>
      <c r="E139" s="54"/>
      <c r="F139" s="54"/>
      <c r="G139" s="54"/>
      <c r="H139" s="54"/>
      <c r="I139" s="54"/>
      <c r="J139" s="240">
        <f t="shared" si="11"/>
        <v>0</v>
      </c>
    </row>
    <row r="140" spans="1:10" s="6" customFormat="1" ht="15.75" hidden="1" outlineLevel="1" thickBot="1" x14ac:dyDescent="0.3">
      <c r="A140" s="216"/>
      <c r="B140" s="344" t="s">
        <v>3</v>
      </c>
      <c r="C140" s="345"/>
      <c r="D140" s="64">
        <f t="shared" ref="D140:J140" si="12">SUM(D134:D139)</f>
        <v>0</v>
      </c>
      <c r="E140" s="64">
        <f t="shared" si="12"/>
        <v>0</v>
      </c>
      <c r="F140" s="64">
        <f t="shared" si="12"/>
        <v>0</v>
      </c>
      <c r="G140" s="64">
        <f t="shared" si="12"/>
        <v>0</v>
      </c>
      <c r="H140" s="64">
        <f t="shared" si="12"/>
        <v>0</v>
      </c>
      <c r="I140" s="64">
        <f t="shared" si="12"/>
        <v>0</v>
      </c>
      <c r="J140" s="245">
        <f t="shared" si="12"/>
        <v>0</v>
      </c>
    </row>
    <row r="141" spans="1:10" hidden="1" outlineLevel="1" x14ac:dyDescent="0.25">
      <c r="A141" s="212"/>
      <c r="B141" s="196"/>
      <c r="C141" s="10"/>
      <c r="D141" s="10"/>
      <c r="E141" s="10"/>
      <c r="F141" s="10"/>
      <c r="G141" s="10"/>
      <c r="H141" s="10"/>
      <c r="I141" s="10"/>
      <c r="J141" s="208"/>
    </row>
    <row r="142" spans="1:10" hidden="1" collapsed="1" x14ac:dyDescent="0.25">
      <c r="A142" s="212"/>
      <c r="B142" s="196"/>
      <c r="C142" s="10"/>
      <c r="D142" s="10"/>
      <c r="E142" s="10"/>
      <c r="F142" s="10"/>
      <c r="G142" s="10"/>
      <c r="H142" s="10"/>
      <c r="I142" s="10"/>
      <c r="J142" s="208"/>
    </row>
    <row r="143" spans="1:10" hidden="1" x14ac:dyDescent="0.25">
      <c r="A143" s="212"/>
      <c r="B143" s="119" t="s">
        <v>2</v>
      </c>
      <c r="C143" s="10"/>
      <c r="D143" s="10"/>
      <c r="E143" s="10"/>
      <c r="F143" s="10"/>
      <c r="G143" s="10"/>
      <c r="H143" s="10"/>
      <c r="I143" s="10"/>
      <c r="J143" s="208"/>
    </row>
    <row r="144" spans="1:10" hidden="1" x14ac:dyDescent="0.25">
      <c r="A144" s="212"/>
      <c r="B144" s="84"/>
      <c r="C144" s="10"/>
      <c r="D144" s="10"/>
      <c r="E144" s="10"/>
      <c r="F144" s="10"/>
      <c r="G144" s="10"/>
      <c r="H144" s="10"/>
      <c r="I144" s="10"/>
      <c r="J144" s="208"/>
    </row>
    <row r="145" spans="1:10" s="6" customFormat="1" x14ac:dyDescent="0.25">
      <c r="A145" s="216" t="s">
        <v>1</v>
      </c>
      <c r="B145" s="108" t="s">
        <v>0</v>
      </c>
      <c r="C145" s="120"/>
      <c r="D145" s="120"/>
      <c r="E145" s="120"/>
      <c r="F145" s="120"/>
      <c r="G145" s="120"/>
      <c r="H145" s="120"/>
      <c r="I145" s="120"/>
      <c r="J145" s="246"/>
    </row>
    <row r="146" spans="1:10" ht="21" customHeight="1" thickBot="1" x14ac:dyDescent="0.3">
      <c r="A146" s="247"/>
      <c r="B146" s="248" t="s">
        <v>222</v>
      </c>
      <c r="C146" s="249"/>
      <c r="D146" s="249"/>
      <c r="E146" s="249"/>
      <c r="F146" s="249"/>
      <c r="G146" s="249"/>
      <c r="H146" s="249"/>
      <c r="I146" s="249"/>
      <c r="J146" s="250"/>
    </row>
    <row r="147" spans="1:10" ht="15" hidden="1" customHeight="1" x14ac:dyDescent="0.25">
      <c r="A147" s="3"/>
      <c r="B147" s="84"/>
      <c r="C147" s="10" t="s">
        <v>275</v>
      </c>
      <c r="D147" s="10"/>
      <c r="E147" s="10"/>
      <c r="F147" s="284" t="s">
        <v>276</v>
      </c>
      <c r="G147" s="285"/>
      <c r="H147" s="10"/>
      <c r="I147" s="10"/>
      <c r="J147" s="97"/>
    </row>
    <row r="148" spans="1:10" hidden="1" x14ac:dyDescent="0.25">
      <c r="A148" s="3"/>
      <c r="B148" s="90"/>
      <c r="C148" s="122"/>
      <c r="D148" s="122"/>
      <c r="E148" s="122"/>
      <c r="F148" s="122"/>
      <c r="G148" s="122"/>
      <c r="H148" s="122"/>
      <c r="I148" s="122"/>
      <c r="J148" s="123"/>
    </row>
    <row r="149" spans="1:10" x14ac:dyDescent="0.25">
      <c r="A149" s="3"/>
      <c r="B149" s="3"/>
      <c r="C149" s="3"/>
      <c r="D149" s="3"/>
      <c r="E149" s="3"/>
      <c r="F149" s="3"/>
      <c r="G149" s="3"/>
      <c r="H149" s="3"/>
      <c r="I149" s="3"/>
      <c r="J149" s="3"/>
    </row>
    <row r="150" spans="1:10" x14ac:dyDescent="0.25">
      <c r="A150" s="3"/>
      <c r="B150" s="3"/>
      <c r="C150" s="3"/>
      <c r="D150" s="3"/>
      <c r="E150" s="3"/>
      <c r="F150" s="3"/>
      <c r="G150" s="3"/>
      <c r="H150" s="3"/>
      <c r="I150" s="3"/>
      <c r="J150" s="3"/>
    </row>
    <row r="151" spans="1:10" x14ac:dyDescent="0.25">
      <c r="A151" s="4"/>
      <c r="B151" s="3"/>
      <c r="C151" s="3"/>
      <c r="D151" s="3"/>
      <c r="E151" s="3"/>
      <c r="F151" s="3"/>
      <c r="G151" s="3"/>
      <c r="H151" s="3"/>
      <c r="I151" s="3"/>
      <c r="J151" s="3"/>
    </row>
    <row r="152" spans="1:10" x14ac:dyDescent="0.25">
      <c r="B152" s="3"/>
      <c r="C152" s="3"/>
      <c r="D152" s="3"/>
      <c r="E152" s="3"/>
      <c r="F152" s="3"/>
      <c r="G152" s="3"/>
      <c r="H152" s="3"/>
      <c r="I152" s="3"/>
      <c r="J152" s="3"/>
    </row>
    <row r="153" spans="1:10" x14ac:dyDescent="0.25">
      <c r="B153" s="3"/>
      <c r="C153" s="3"/>
      <c r="D153" s="3"/>
      <c r="E153" s="3"/>
      <c r="F153" s="3"/>
      <c r="G153" s="3"/>
      <c r="H153" s="3"/>
      <c r="I153" s="3"/>
      <c r="J153" s="3"/>
    </row>
    <row r="154" spans="1:10" x14ac:dyDescent="0.25">
      <c r="B154" s="3"/>
      <c r="C154" s="3"/>
      <c r="D154" s="3"/>
      <c r="E154" s="3"/>
      <c r="F154" s="3"/>
      <c r="G154" s="3"/>
      <c r="H154" s="3"/>
      <c r="I154" s="3"/>
      <c r="J154" s="3"/>
    </row>
    <row r="155" spans="1:10" x14ac:dyDescent="0.25">
      <c r="B155" s="65"/>
      <c r="C155" s="65"/>
      <c r="D155" s="65"/>
      <c r="E155" s="65"/>
      <c r="F155" s="65"/>
      <c r="G155" s="65"/>
      <c r="H155" s="65"/>
      <c r="I155" s="65"/>
      <c r="J155" s="65"/>
    </row>
    <row r="156" spans="1:10" x14ac:dyDescent="0.25">
      <c r="B156" s="65"/>
      <c r="C156" s="65"/>
      <c r="D156" s="65"/>
      <c r="E156" s="65"/>
      <c r="F156" s="65"/>
      <c r="G156" s="65"/>
      <c r="H156" s="65"/>
      <c r="I156" s="65"/>
      <c r="J156" s="65"/>
    </row>
    <row r="157" spans="1:10" x14ac:dyDescent="0.25">
      <c r="B157" s="65"/>
      <c r="C157" s="65"/>
      <c r="D157" s="65"/>
      <c r="E157" s="65"/>
      <c r="F157" s="65"/>
      <c r="G157" s="65"/>
      <c r="H157" s="65"/>
      <c r="I157" s="65"/>
      <c r="J157" s="65"/>
    </row>
    <row r="158" spans="1:10" x14ac:dyDescent="0.25">
      <c r="B158" s="65"/>
      <c r="C158" s="65"/>
      <c r="D158" s="65"/>
      <c r="E158" s="65"/>
      <c r="F158" s="65"/>
      <c r="G158" s="65"/>
      <c r="H158" s="65"/>
      <c r="I158" s="65"/>
      <c r="J158" s="65"/>
    </row>
    <row r="159" spans="1:10" x14ac:dyDescent="0.25">
      <c r="B159" s="65"/>
      <c r="C159" s="65"/>
      <c r="D159" s="65"/>
      <c r="E159" s="65"/>
      <c r="F159" s="65"/>
      <c r="G159" s="65"/>
      <c r="H159" s="65"/>
      <c r="I159" s="65"/>
      <c r="J159" s="65"/>
    </row>
    <row r="160" spans="1:10" x14ac:dyDescent="0.25">
      <c r="B160" s="65"/>
      <c r="C160" s="65"/>
      <c r="D160" s="65"/>
      <c r="E160" s="65"/>
      <c r="F160" s="65"/>
      <c r="G160" s="65"/>
      <c r="H160" s="65"/>
      <c r="I160" s="65"/>
      <c r="J160" s="65"/>
    </row>
    <row r="161" spans="2:10" x14ac:dyDescent="0.25">
      <c r="B161" s="65"/>
      <c r="C161" s="65"/>
      <c r="D161" s="65"/>
      <c r="E161" s="65"/>
      <c r="F161" s="65"/>
      <c r="G161" s="65"/>
      <c r="H161" s="65"/>
      <c r="I161" s="65"/>
      <c r="J161" s="65"/>
    </row>
    <row r="162" spans="2:10" x14ac:dyDescent="0.25">
      <c r="B162" s="65"/>
      <c r="C162" s="65"/>
      <c r="D162" s="65"/>
      <c r="E162" s="65"/>
      <c r="F162" s="65"/>
      <c r="G162" s="65"/>
      <c r="H162" s="65"/>
      <c r="I162" s="65"/>
      <c r="J162" s="65"/>
    </row>
    <row r="163" spans="2:10" x14ac:dyDescent="0.25">
      <c r="B163" s="65"/>
      <c r="C163" s="65"/>
      <c r="D163" s="65"/>
      <c r="E163" s="65"/>
      <c r="F163" s="65"/>
      <c r="G163" s="65"/>
      <c r="H163" s="65"/>
      <c r="I163" s="65"/>
      <c r="J163" s="65"/>
    </row>
    <row r="164" spans="2:10" x14ac:dyDescent="0.25">
      <c r="B164" s="65"/>
      <c r="C164" s="65"/>
      <c r="D164" s="65"/>
      <c r="E164" s="65"/>
      <c r="F164" s="65"/>
      <c r="G164" s="65"/>
      <c r="H164" s="65"/>
      <c r="I164" s="65"/>
      <c r="J164" s="65"/>
    </row>
    <row r="165" spans="2:10" x14ac:dyDescent="0.25">
      <c r="B165" s="65"/>
      <c r="C165" s="65"/>
      <c r="D165" s="65"/>
      <c r="E165" s="65"/>
      <c r="F165" s="65"/>
      <c r="G165" s="65"/>
      <c r="H165" s="65"/>
      <c r="I165" s="65"/>
      <c r="J165" s="65"/>
    </row>
    <row r="166" spans="2:10" x14ac:dyDescent="0.25">
      <c r="B166" s="65"/>
      <c r="C166" s="65"/>
      <c r="D166" s="65"/>
      <c r="E166" s="65"/>
      <c r="F166" s="65"/>
      <c r="G166" s="65"/>
      <c r="H166" s="65"/>
      <c r="I166" s="65"/>
      <c r="J166" s="65"/>
    </row>
    <row r="167" spans="2:10" x14ac:dyDescent="0.25">
      <c r="B167" s="65"/>
      <c r="C167" s="65"/>
      <c r="D167" s="65"/>
      <c r="E167" s="65"/>
      <c r="F167" s="65"/>
      <c r="G167" s="65"/>
      <c r="H167" s="65"/>
      <c r="I167" s="65"/>
      <c r="J167" s="65"/>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4:I139" name="Range5"/>
    <protectedRange sqref="D114:E115" name="Range1"/>
    <protectedRange sqref="D117:E118" name="Range2"/>
    <protectedRange sqref="D120:E121" name="Range3"/>
    <protectedRange sqref="B122:E123" name="Range4"/>
    <protectedRange sqref="B146:J146" name="Range6"/>
    <protectedRange sqref="B84:J84" name="Range9"/>
    <protectedRange sqref="B75:J75" name="Range11"/>
    <protectedRange sqref="B63:J63" name="Range13"/>
    <protectedRange sqref="B48:J50" name="Range15"/>
    <protectedRange sqref="B43:J43" name="Range17"/>
    <protectedRange sqref="B22:J22" name="Range19"/>
    <protectedRange sqref="B14:E15" name="Range21"/>
    <protectedRange sqref="C3:C6" name="Range23"/>
    <protectedRange sqref="B100:I100" name="Range8_1"/>
    <protectedRange sqref="D99:I99" name="Range7_1"/>
    <protectedRange sqref="F14:H15" name="Range21_2"/>
  </protectedRanges>
  <mergeCells count="117">
    <mergeCell ref="B109:J109"/>
    <mergeCell ref="B131:J131"/>
    <mergeCell ref="B139:C139"/>
    <mergeCell ref="B137:C137"/>
    <mergeCell ref="B138:C138"/>
    <mergeCell ref="B135:C135"/>
    <mergeCell ref="B121:C121"/>
    <mergeCell ref="B122:C122"/>
    <mergeCell ref="B123:C123"/>
    <mergeCell ref="B124:C124"/>
    <mergeCell ref="B125:C125"/>
    <mergeCell ref="B40:J40"/>
    <mergeCell ref="B65:J65"/>
    <mergeCell ref="G22:J22"/>
    <mergeCell ref="D22:F22"/>
    <mergeCell ref="B136:C136"/>
    <mergeCell ref="B134:C134"/>
    <mergeCell ref="B110:J110"/>
    <mergeCell ref="B92:C92"/>
    <mergeCell ref="B105:J105"/>
    <mergeCell ref="B42:J42"/>
    <mergeCell ref="B29:D29"/>
    <mergeCell ref="B62:J62"/>
    <mergeCell ref="B107:G107"/>
    <mergeCell ref="B115:C115"/>
    <mergeCell ref="B114:C114"/>
    <mergeCell ref="B113:C113"/>
    <mergeCell ref="B112:C112"/>
    <mergeCell ref="B106:G106"/>
    <mergeCell ref="B126:C126"/>
    <mergeCell ref="B127:C127"/>
    <mergeCell ref="B128:C128"/>
    <mergeCell ref="B133:C133"/>
    <mergeCell ref="B96:C96"/>
    <mergeCell ref="H106:I106"/>
    <mergeCell ref="B140:C140"/>
    <mergeCell ref="B8:J8"/>
    <mergeCell ref="B98:C98"/>
    <mergeCell ref="B116:C116"/>
    <mergeCell ref="B117:C117"/>
    <mergeCell ref="B118:C118"/>
    <mergeCell ref="B119:C119"/>
    <mergeCell ref="B120:C120"/>
    <mergeCell ref="B89:J89"/>
    <mergeCell ref="B48:C48"/>
    <mergeCell ref="B49:C49"/>
    <mergeCell ref="B50:C50"/>
    <mergeCell ref="D50:J50"/>
    <mergeCell ref="D48:J48"/>
    <mergeCell ref="D49:J49"/>
    <mergeCell ref="B36:G36"/>
    <mergeCell ref="B38:J38"/>
    <mergeCell ref="F13:H13"/>
    <mergeCell ref="B13:C13"/>
    <mergeCell ref="B16:C16"/>
    <mergeCell ref="B17:J17"/>
    <mergeCell ref="B14:C15"/>
    <mergeCell ref="D14:E15"/>
    <mergeCell ref="D16:J16"/>
    <mergeCell ref="B93:C93"/>
    <mergeCell ref="B94:C94"/>
    <mergeCell ref="B95:C95"/>
    <mergeCell ref="B47:J47"/>
    <mergeCell ref="I10:J10"/>
    <mergeCell ref="F11:H11"/>
    <mergeCell ref="B11:C12"/>
    <mergeCell ref="D11:E12"/>
    <mergeCell ref="B2:C2"/>
    <mergeCell ref="I13:J13"/>
    <mergeCell ref="B44:J44"/>
    <mergeCell ref="B45:J45"/>
    <mergeCell ref="B37:J37"/>
    <mergeCell ref="D13:E13"/>
    <mergeCell ref="B22:C22"/>
    <mergeCell ref="B57:J57"/>
    <mergeCell ref="B58:J58"/>
    <mergeCell ref="B91:C91"/>
    <mergeCell ref="B63:J63"/>
    <mergeCell ref="C69:E69"/>
    <mergeCell ref="C68:E68"/>
    <mergeCell ref="C67:E67"/>
    <mergeCell ref="B43:J43"/>
    <mergeCell ref="F14:H15"/>
    <mergeCell ref="B1:C1"/>
    <mergeCell ref="I2:J2"/>
    <mergeCell ref="D3:H3"/>
    <mergeCell ref="F12:H12"/>
    <mergeCell ref="D2:H2"/>
    <mergeCell ref="D1:H1"/>
    <mergeCell ref="D4:H4"/>
    <mergeCell ref="B10:C10"/>
    <mergeCell ref="D10:E10"/>
    <mergeCell ref="F10:H10"/>
    <mergeCell ref="B102:C102"/>
    <mergeCell ref="F147:G147"/>
    <mergeCell ref="B101:C101"/>
    <mergeCell ref="B100:C100"/>
    <mergeCell ref="B99:C99"/>
    <mergeCell ref="C66:E66"/>
    <mergeCell ref="B79:J79"/>
    <mergeCell ref="B97:C97"/>
    <mergeCell ref="B78:J78"/>
    <mergeCell ref="B88:J88"/>
    <mergeCell ref="B74:J74"/>
    <mergeCell ref="B75:J75"/>
    <mergeCell ref="F66:J66"/>
    <mergeCell ref="F67:J67"/>
    <mergeCell ref="F68:J68"/>
    <mergeCell ref="F69:J69"/>
    <mergeCell ref="B84:J84"/>
    <mergeCell ref="B83:J83"/>
    <mergeCell ref="F71:J71"/>
    <mergeCell ref="F72:J72"/>
    <mergeCell ref="C72:E72"/>
    <mergeCell ref="C71:E71"/>
    <mergeCell ref="C70:E70"/>
    <mergeCell ref="F70:J70"/>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verticalCentered="1"/>
  <pageMargins left="0.25" right="0.25" top="0.75" bottom="0.75" header="0.3" footer="0.3"/>
  <pageSetup scale="61" orientation="portrait" r:id="rId1"/>
  <headerFooter>
    <oddHeader>&amp;L&amp;"-,Regular"&amp;10&amp;K00-047FY 2019 Durham  Transit Work Plan&amp;12&amp;K01+000
&amp;R&amp;A</oddHeader>
    <oddFooter>&amp;CDRX &amp;P &amp; of  &amp;N</oddFooter>
  </headerFooter>
  <rowBreaks count="2" manualBreakCount="2">
    <brk id="30" max="10" man="1"/>
    <brk id="85"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942975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695325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3</xdr:col>
                    <xdr:colOff>9525</xdr:colOff>
                    <xdr:row>15</xdr:row>
                    <xdr:rowOff>219075</xdr:rowOff>
                  </from>
                  <to>
                    <xdr:col>3</xdr:col>
                    <xdr:colOff>1019175</xdr:colOff>
                    <xdr:row>15</xdr:row>
                    <xdr:rowOff>219075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3</xdr:col>
                    <xdr:colOff>1295400</xdr:colOff>
                    <xdr:row>15</xdr:row>
                    <xdr:rowOff>219075</xdr:rowOff>
                  </from>
                  <to>
                    <xdr:col>4</xdr:col>
                    <xdr:colOff>1000125</xdr:colOff>
                    <xdr:row>15</xdr:row>
                    <xdr:rowOff>219075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4</xdr:col>
                    <xdr:colOff>1143000</xdr:colOff>
                    <xdr:row>15</xdr:row>
                    <xdr:rowOff>219075</xdr:rowOff>
                  </from>
                  <to>
                    <xdr:col>5</xdr:col>
                    <xdr:colOff>857250</xdr:colOff>
                    <xdr:row>15</xdr:row>
                    <xdr:rowOff>219075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2</xdr:col>
                    <xdr:colOff>1171575</xdr:colOff>
                    <xdr:row>15</xdr:row>
                    <xdr:rowOff>219075</xdr:rowOff>
                  </from>
                  <to>
                    <xdr:col>3</xdr:col>
                    <xdr:colOff>923925</xdr:colOff>
                    <xdr:row>15</xdr:row>
                    <xdr:rowOff>219075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2</xdr:col>
                    <xdr:colOff>1181100</xdr:colOff>
                    <xdr:row>15</xdr:row>
                    <xdr:rowOff>219075</xdr:rowOff>
                  </from>
                  <to>
                    <xdr:col>3</xdr:col>
                    <xdr:colOff>923925</xdr:colOff>
                    <xdr:row>15</xdr:row>
                    <xdr:rowOff>219075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1171575</xdr:colOff>
                    <xdr:row>15</xdr:row>
                    <xdr:rowOff>219075</xdr:rowOff>
                  </from>
                  <to>
                    <xdr:col>3</xdr:col>
                    <xdr:colOff>923925</xdr:colOff>
                    <xdr:row>15</xdr:row>
                    <xdr:rowOff>219075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3</xdr:col>
                    <xdr:colOff>1219200</xdr:colOff>
                    <xdr:row>15</xdr:row>
                    <xdr:rowOff>219075</xdr:rowOff>
                  </from>
                  <to>
                    <xdr:col>4</xdr:col>
                    <xdr:colOff>885825</xdr:colOff>
                    <xdr:row>15</xdr:row>
                    <xdr:rowOff>219075</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4</xdr:col>
                    <xdr:colOff>1190625</xdr:colOff>
                    <xdr:row>15</xdr:row>
                    <xdr:rowOff>219075</xdr:rowOff>
                  </from>
                  <to>
                    <xdr:col>5</xdr:col>
                    <xdr:colOff>866775</xdr:colOff>
                    <xdr:row>15</xdr:row>
                    <xdr:rowOff>219075</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1171575</xdr:colOff>
                    <xdr:row>15</xdr:row>
                    <xdr:rowOff>219075</xdr:rowOff>
                  </from>
                  <to>
                    <xdr:col>3</xdr:col>
                    <xdr:colOff>923925</xdr:colOff>
                    <xdr:row>15</xdr:row>
                    <xdr:rowOff>219075</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4</xdr:col>
                    <xdr:colOff>1190625</xdr:colOff>
                    <xdr:row>15</xdr:row>
                    <xdr:rowOff>219075</xdr:rowOff>
                  </from>
                  <to>
                    <xdr:col>5</xdr:col>
                    <xdr:colOff>866775</xdr:colOff>
                    <xdr:row>15</xdr:row>
                    <xdr:rowOff>219075</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4</xdr:col>
                    <xdr:colOff>1190625</xdr:colOff>
                    <xdr:row>15</xdr:row>
                    <xdr:rowOff>219075</xdr:rowOff>
                  </from>
                  <to>
                    <xdr:col>5</xdr:col>
                    <xdr:colOff>866775</xdr:colOff>
                    <xdr:row>15</xdr:row>
                    <xdr:rowOff>219075</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3</xdr:col>
                    <xdr:colOff>1228725</xdr:colOff>
                    <xdr:row>15</xdr:row>
                    <xdr:rowOff>219075</xdr:rowOff>
                  </from>
                  <to>
                    <xdr:col>4</xdr:col>
                    <xdr:colOff>895350</xdr:colOff>
                    <xdr:row>15</xdr:row>
                    <xdr:rowOff>219075</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3</xdr:col>
                    <xdr:colOff>1219200</xdr:colOff>
                    <xdr:row>15</xdr:row>
                    <xdr:rowOff>219075</xdr:rowOff>
                  </from>
                  <to>
                    <xdr:col>4</xdr:col>
                    <xdr:colOff>885825</xdr:colOff>
                    <xdr:row>15</xdr:row>
                    <xdr:rowOff>219075</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3</xdr:col>
                    <xdr:colOff>1247775</xdr:colOff>
                    <xdr:row>15</xdr:row>
                    <xdr:rowOff>219075</xdr:rowOff>
                  </from>
                  <to>
                    <xdr:col>4</xdr:col>
                    <xdr:colOff>923925</xdr:colOff>
                    <xdr:row>15</xdr:row>
                    <xdr:rowOff>219075</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38</xdr:row>
                    <xdr:rowOff>171450</xdr:rowOff>
                  </from>
                  <to>
                    <xdr:col>6</xdr:col>
                    <xdr:colOff>1000125</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1123950</xdr:colOff>
                    <xdr:row>38</xdr:row>
                    <xdr:rowOff>171450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5</xdr:col>
                    <xdr:colOff>76200</xdr:colOff>
                    <xdr:row>65</xdr:row>
                    <xdr:rowOff>133350</xdr:rowOff>
                  </from>
                  <to>
                    <xdr:col>5</xdr:col>
                    <xdr:colOff>866775</xdr:colOff>
                    <xdr:row>65</xdr:row>
                    <xdr:rowOff>133350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4</xdr:col>
                    <xdr:colOff>457200</xdr:colOff>
                    <xdr:row>65</xdr:row>
                    <xdr:rowOff>133350</xdr:rowOff>
                  </from>
                  <to>
                    <xdr:col>4</xdr:col>
                    <xdr:colOff>1238250</xdr:colOff>
                    <xdr:row>65</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8"/>
  <sheetViews>
    <sheetView tabSelected="1" topLeftCell="B3" workbookViewId="0">
      <selection activeCell="F13" sqref="F13:H13"/>
    </sheetView>
  </sheetViews>
  <sheetFormatPr defaultColWidth="8.625" defaultRowHeight="15" outlineLevelRow="1" outlineLevelCol="1" x14ac:dyDescent="0.25"/>
  <cols>
    <col min="1" max="1" width="7.875" style="1" hidden="1" customWidth="1"/>
    <col min="2" max="2" width="16.75" style="2" customWidth="1"/>
    <col min="3" max="3" width="16.125" style="2" customWidth="1"/>
    <col min="4" max="7" width="14.125" style="2" customWidth="1"/>
    <col min="8" max="8" width="12.625" style="2" customWidth="1"/>
    <col min="9" max="9" width="17.5" style="2" customWidth="1"/>
    <col min="10" max="10" width="28.25" style="2" customWidth="1"/>
    <col min="11" max="11" width="4.625" style="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
      <c r="A1" s="4"/>
      <c r="B1" s="399" t="s">
        <v>202</v>
      </c>
      <c r="C1" s="400"/>
      <c r="D1" s="401" t="s">
        <v>201</v>
      </c>
      <c r="E1" s="402"/>
      <c r="F1" s="402"/>
      <c r="G1" s="402"/>
      <c r="H1" s="403"/>
      <c r="I1" s="93" t="s">
        <v>200</v>
      </c>
      <c r="J1" s="94">
        <v>43282</v>
      </c>
      <c r="K1" s="2"/>
      <c r="L1" s="2"/>
      <c r="M1" s="2"/>
      <c r="N1" s="2"/>
      <c r="O1" s="2"/>
      <c r="P1" s="2"/>
      <c r="Q1" s="2"/>
      <c r="R1" s="2"/>
      <c r="S1" s="2"/>
      <c r="T1" s="2"/>
      <c r="U1" s="2"/>
      <c r="V1" s="2"/>
      <c r="W1" s="21" t="s">
        <v>199</v>
      </c>
      <c r="X1" s="21"/>
    </row>
    <row r="2" spans="1:29" ht="18.75" customHeight="1" thickTop="1" thickBot="1" x14ac:dyDescent="0.3">
      <c r="A2" s="4"/>
      <c r="B2" s="330" t="str">
        <f>CONCATENATE(C3,C4,"_",C5,C6)</f>
        <v>19GOT_TS2</v>
      </c>
      <c r="C2" s="331"/>
      <c r="D2" s="309" t="s">
        <v>221</v>
      </c>
      <c r="E2" s="309"/>
      <c r="F2" s="309"/>
      <c r="G2" s="309"/>
      <c r="H2" s="309"/>
      <c r="I2" s="306" t="s">
        <v>193</v>
      </c>
      <c r="J2" s="404"/>
      <c r="K2" s="2"/>
      <c r="L2" s="2"/>
      <c r="M2" s="2"/>
      <c r="N2" s="2"/>
      <c r="O2" s="2"/>
      <c r="P2" s="2"/>
      <c r="Q2" s="2"/>
      <c r="R2" s="2"/>
      <c r="S2" s="2"/>
      <c r="T2" s="2"/>
      <c r="U2" s="2"/>
      <c r="V2" s="2"/>
      <c r="W2" s="21" t="s">
        <v>198</v>
      </c>
      <c r="X2" s="33" t="s">
        <v>197</v>
      </c>
      <c r="Y2" s="1" t="s">
        <v>196</v>
      </c>
      <c r="Z2" s="1" t="s">
        <v>195</v>
      </c>
      <c r="AA2" s="1" t="s">
        <v>194</v>
      </c>
      <c r="AC2" s="1" t="s">
        <v>193</v>
      </c>
    </row>
    <row r="3" spans="1:29" ht="17.25" customHeight="1" x14ac:dyDescent="0.25">
      <c r="A3" s="4"/>
      <c r="B3" s="276" t="s">
        <v>192</v>
      </c>
      <c r="C3" s="191">
        <v>19</v>
      </c>
      <c r="D3" s="309" t="s">
        <v>222</v>
      </c>
      <c r="E3" s="309"/>
      <c r="F3" s="309"/>
      <c r="G3" s="309"/>
      <c r="H3" s="309"/>
      <c r="I3" s="39">
        <v>43281</v>
      </c>
      <c r="J3" s="192"/>
      <c r="K3" s="2"/>
      <c r="L3" s="2"/>
      <c r="M3" s="2"/>
      <c r="N3" s="2"/>
      <c r="O3" s="2"/>
      <c r="P3" s="2"/>
      <c r="Q3" s="2"/>
      <c r="R3" s="2"/>
      <c r="S3" s="2"/>
      <c r="T3" s="2"/>
      <c r="U3" s="2"/>
      <c r="V3" s="2"/>
      <c r="W3" s="21"/>
      <c r="X3" s="33">
        <v>16</v>
      </c>
      <c r="Y3" s="22" t="s">
        <v>191</v>
      </c>
      <c r="Z3" s="22" t="s">
        <v>119</v>
      </c>
      <c r="AA3" s="31">
        <v>1</v>
      </c>
      <c r="AC3" s="1" t="s">
        <v>190</v>
      </c>
    </row>
    <row r="4" spans="1:29" ht="16.5" x14ac:dyDescent="0.25">
      <c r="A4" s="4"/>
      <c r="B4" s="276" t="s">
        <v>189</v>
      </c>
      <c r="C4" s="193" t="s">
        <v>182</v>
      </c>
      <c r="D4" s="316" t="s">
        <v>223</v>
      </c>
      <c r="E4" s="309"/>
      <c r="F4" s="309"/>
      <c r="G4" s="309"/>
      <c r="H4" s="309"/>
      <c r="I4" s="38"/>
      <c r="J4" s="95"/>
      <c r="K4" s="2"/>
      <c r="L4" s="2"/>
      <c r="M4" s="2"/>
      <c r="N4" s="2"/>
      <c r="O4" s="2"/>
      <c r="P4" s="2"/>
      <c r="Q4" s="2"/>
      <c r="R4" s="2"/>
      <c r="S4" s="2"/>
      <c r="T4" s="2"/>
      <c r="U4" s="2"/>
      <c r="V4" s="2"/>
      <c r="W4" s="21"/>
      <c r="X4" s="33">
        <v>17</v>
      </c>
      <c r="Y4" s="22" t="s">
        <v>188</v>
      </c>
      <c r="Z4" s="22" t="s">
        <v>115</v>
      </c>
      <c r="AA4" s="31">
        <v>2</v>
      </c>
      <c r="AC4" s="1" t="s">
        <v>187</v>
      </c>
    </row>
    <row r="5" spans="1:29" ht="12.75" customHeight="1" x14ac:dyDescent="0.25">
      <c r="A5" s="4"/>
      <c r="B5" s="276" t="s">
        <v>186</v>
      </c>
      <c r="C5" s="193" t="s">
        <v>111</v>
      </c>
      <c r="D5" s="96"/>
      <c r="E5" s="96"/>
      <c r="F5" s="96"/>
      <c r="G5" s="96"/>
      <c r="H5" s="96"/>
      <c r="I5" s="10"/>
      <c r="J5" s="97"/>
      <c r="K5" s="2"/>
      <c r="L5" s="2"/>
      <c r="M5" s="2"/>
      <c r="N5" s="2"/>
      <c r="O5" s="2"/>
      <c r="P5" s="2"/>
      <c r="Q5" s="2"/>
      <c r="R5" s="2"/>
      <c r="S5" s="2"/>
      <c r="T5" s="2"/>
      <c r="U5" s="2"/>
      <c r="V5" s="2"/>
      <c r="W5" s="21"/>
      <c r="X5" s="33">
        <v>18</v>
      </c>
      <c r="Y5" s="22" t="s">
        <v>185</v>
      </c>
      <c r="Z5" s="22" t="s">
        <v>111</v>
      </c>
      <c r="AA5" s="31">
        <v>3</v>
      </c>
      <c r="AC5" s="1" t="s">
        <v>184</v>
      </c>
    </row>
    <row r="6" spans="1:29" ht="16.5" x14ac:dyDescent="0.25">
      <c r="A6" s="37"/>
      <c r="B6" s="276" t="s">
        <v>183</v>
      </c>
      <c r="C6" s="194">
        <v>2</v>
      </c>
      <c r="D6" s="66"/>
      <c r="E6" s="66"/>
      <c r="F6" s="66"/>
      <c r="G6" s="66"/>
      <c r="H6" s="66"/>
      <c r="I6" s="30"/>
      <c r="J6" s="98"/>
      <c r="K6" s="36"/>
      <c r="L6" s="36"/>
      <c r="M6" s="36"/>
      <c r="N6" s="36"/>
      <c r="O6" s="36"/>
      <c r="P6" s="36"/>
      <c r="Q6" s="36"/>
      <c r="R6" s="36"/>
      <c r="S6" s="36"/>
      <c r="T6" s="36"/>
      <c r="U6" s="36"/>
      <c r="V6" s="36"/>
      <c r="W6" s="21"/>
      <c r="X6" s="33">
        <v>19</v>
      </c>
      <c r="Y6" s="22" t="s">
        <v>182</v>
      </c>
      <c r="Z6" s="22" t="s">
        <v>107</v>
      </c>
      <c r="AA6" s="31">
        <v>4</v>
      </c>
      <c r="AC6" s="1" t="s">
        <v>181</v>
      </c>
    </row>
    <row r="7" spans="1:29" ht="30.6" hidden="1" customHeight="1" x14ac:dyDescent="0.25">
      <c r="A7" s="197"/>
      <c r="B7" s="113" t="s">
        <v>180</v>
      </c>
      <c r="C7" s="10"/>
      <c r="D7" s="10"/>
      <c r="E7" s="10"/>
      <c r="F7" s="10"/>
      <c r="G7" s="10"/>
      <c r="H7" s="10"/>
      <c r="I7" s="10"/>
      <c r="J7" s="97"/>
      <c r="K7" s="197"/>
      <c r="L7" s="197"/>
      <c r="M7" s="197"/>
      <c r="N7" s="197"/>
      <c r="O7" s="197"/>
      <c r="P7" s="197"/>
      <c r="Q7" s="197"/>
      <c r="R7" s="197"/>
      <c r="S7" s="197"/>
      <c r="T7" s="197"/>
      <c r="U7" s="197"/>
      <c r="V7" s="197"/>
      <c r="W7" s="21"/>
      <c r="X7" s="33">
        <v>20</v>
      </c>
      <c r="Y7" s="22" t="s">
        <v>179</v>
      </c>
      <c r="Z7" s="22" t="s">
        <v>103</v>
      </c>
      <c r="AA7" s="31">
        <v>5</v>
      </c>
    </row>
    <row r="8" spans="1:29" ht="15" hidden="1" customHeight="1" x14ac:dyDescent="0.25">
      <c r="A8" s="35"/>
      <c r="B8" s="346" t="s">
        <v>178</v>
      </c>
      <c r="C8" s="347"/>
      <c r="D8" s="347"/>
      <c r="E8" s="347"/>
      <c r="F8" s="347"/>
      <c r="G8" s="347"/>
      <c r="H8" s="347"/>
      <c r="I8" s="347"/>
      <c r="J8" s="407"/>
      <c r="K8" s="35"/>
      <c r="L8" s="34"/>
      <c r="M8" s="34"/>
      <c r="N8" s="34"/>
      <c r="O8" s="34"/>
      <c r="P8" s="34"/>
      <c r="Q8" s="34"/>
      <c r="R8" s="34"/>
      <c r="S8" s="34"/>
      <c r="T8" s="34"/>
      <c r="U8" s="34"/>
      <c r="V8" s="34"/>
      <c r="W8" s="21"/>
      <c r="X8" s="33">
        <v>21</v>
      </c>
      <c r="Y8" s="22" t="s">
        <v>177</v>
      </c>
      <c r="Z8" s="22" t="s">
        <v>101</v>
      </c>
      <c r="AA8" s="31">
        <v>6</v>
      </c>
    </row>
    <row r="9" spans="1:29" hidden="1" x14ac:dyDescent="0.25">
      <c r="A9" s="3"/>
      <c r="B9" s="84"/>
      <c r="C9" s="10"/>
      <c r="D9" s="10"/>
      <c r="E9" s="10"/>
      <c r="F9" s="10"/>
      <c r="G9" s="10"/>
      <c r="H9" s="10"/>
      <c r="I9" s="10"/>
      <c r="J9" s="97"/>
      <c r="K9" s="2"/>
      <c r="L9" s="2"/>
      <c r="M9" s="2"/>
      <c r="N9" s="2"/>
      <c r="O9" s="2"/>
      <c r="P9" s="2"/>
      <c r="Q9" s="2"/>
      <c r="R9" s="2"/>
      <c r="S9" s="2"/>
      <c r="T9" s="2"/>
      <c r="U9" s="2"/>
      <c r="V9" s="2"/>
      <c r="W9" s="21"/>
      <c r="X9" s="33">
        <v>22</v>
      </c>
      <c r="Y9" s="22" t="s">
        <v>176</v>
      </c>
      <c r="Z9" s="22"/>
      <c r="AA9" s="31">
        <v>7</v>
      </c>
    </row>
    <row r="10" spans="1:29" x14ac:dyDescent="0.25">
      <c r="A10" s="4"/>
      <c r="B10" s="317" t="s">
        <v>175</v>
      </c>
      <c r="C10" s="318"/>
      <c r="D10" s="318" t="s">
        <v>174</v>
      </c>
      <c r="E10" s="318"/>
      <c r="F10" s="318" t="s">
        <v>173</v>
      </c>
      <c r="G10" s="318"/>
      <c r="H10" s="318"/>
      <c r="I10" s="318" t="s">
        <v>172</v>
      </c>
      <c r="J10" s="324"/>
      <c r="K10" s="2"/>
      <c r="L10" s="2"/>
      <c r="M10" s="2"/>
      <c r="N10" s="2"/>
      <c r="O10" s="2"/>
      <c r="P10" s="2"/>
      <c r="Q10" s="2"/>
      <c r="R10" s="2"/>
      <c r="S10" s="2"/>
      <c r="T10" s="2"/>
      <c r="U10" s="2"/>
      <c r="V10" s="2"/>
      <c r="W10" s="21"/>
      <c r="X10" s="33">
        <v>23</v>
      </c>
      <c r="Y10" s="22" t="s">
        <v>171</v>
      </c>
      <c r="Z10" s="22"/>
      <c r="AA10" s="31">
        <v>8</v>
      </c>
    </row>
    <row r="11" spans="1:29" ht="18" customHeight="1" x14ac:dyDescent="0.25">
      <c r="A11" s="4"/>
      <c r="B11" s="326" t="s">
        <v>203</v>
      </c>
      <c r="C11" s="327"/>
      <c r="D11" s="327" t="s">
        <v>61</v>
      </c>
      <c r="E11" s="327"/>
      <c r="F11" s="325" t="s">
        <v>169</v>
      </c>
      <c r="G11" s="325"/>
      <c r="H11" s="325"/>
      <c r="I11" s="124" t="s">
        <v>163</v>
      </c>
      <c r="J11" s="125">
        <f>IF($I$2=$AC$2,IF($J$129&gt;0,$D$93*($D$129/($D$129+$D$141)),),)+IF($I$2=$AC$3,IF($J$129&gt;0,$E$93*($E$129/($E$129+$E$141)),),)</f>
        <v>119612.3081504459</v>
      </c>
      <c r="K11" s="2"/>
      <c r="L11" s="2"/>
      <c r="M11" s="2"/>
      <c r="N11" s="2"/>
      <c r="O11" s="2"/>
      <c r="P11" s="2"/>
      <c r="Q11" s="2"/>
      <c r="R11" s="2"/>
      <c r="S11" s="2"/>
      <c r="T11" s="2"/>
      <c r="U11" s="2"/>
      <c r="V11" s="2"/>
      <c r="W11" s="21"/>
      <c r="X11" s="33">
        <v>24</v>
      </c>
      <c r="Y11" s="22"/>
      <c r="AA11" s="31">
        <v>9</v>
      </c>
    </row>
    <row r="12" spans="1:29" ht="18" customHeight="1" x14ac:dyDescent="0.25">
      <c r="A12" s="4"/>
      <c r="B12" s="328"/>
      <c r="C12" s="329"/>
      <c r="D12" s="329"/>
      <c r="E12" s="329"/>
      <c r="F12" s="310" t="s">
        <v>168</v>
      </c>
      <c r="G12" s="310"/>
      <c r="H12" s="310"/>
      <c r="I12" s="68" t="s">
        <v>162</v>
      </c>
      <c r="J12" s="69">
        <f>IF($J$129&gt;0,SUM($D$93:$I$93)*(SUM($D$129:$I$129)/(SUM($D$129:$I$129,$D$141:$I$141))),)</f>
        <v>805369.24192012427</v>
      </c>
      <c r="K12" s="2"/>
      <c r="L12" s="2"/>
      <c r="M12" s="2"/>
      <c r="N12" s="2"/>
      <c r="O12" s="2"/>
      <c r="P12" s="2"/>
      <c r="Q12" s="2"/>
      <c r="R12" s="2"/>
      <c r="S12" s="2"/>
      <c r="T12" s="2"/>
      <c r="U12" s="2"/>
      <c r="V12" s="2"/>
      <c r="W12" s="21"/>
      <c r="X12" s="33">
        <v>25</v>
      </c>
      <c r="Y12" s="22"/>
      <c r="AA12" s="31">
        <v>10</v>
      </c>
    </row>
    <row r="13" spans="1:29" x14ac:dyDescent="0.25">
      <c r="A13" s="4"/>
      <c r="B13" s="365" t="s">
        <v>167</v>
      </c>
      <c r="C13" s="332"/>
      <c r="D13" s="332" t="s">
        <v>166</v>
      </c>
      <c r="E13" s="332"/>
      <c r="F13" s="364" t="s">
        <v>277</v>
      </c>
      <c r="G13" s="364"/>
      <c r="H13" s="364"/>
      <c r="I13" s="332" t="s">
        <v>165</v>
      </c>
      <c r="J13" s="409"/>
      <c r="K13" s="2"/>
      <c r="L13" s="2"/>
      <c r="M13" s="2"/>
      <c r="N13" s="2"/>
      <c r="O13" s="2"/>
      <c r="P13" s="2"/>
      <c r="Q13" s="2"/>
      <c r="R13" s="2"/>
      <c r="S13" s="2"/>
      <c r="T13" s="2"/>
      <c r="U13" s="2"/>
      <c r="V13" s="2"/>
      <c r="W13" s="21"/>
      <c r="X13" s="21"/>
      <c r="AA13" s="31">
        <v>11</v>
      </c>
    </row>
    <row r="14" spans="1:29" ht="15.75" customHeight="1" x14ac:dyDescent="0.25">
      <c r="A14" s="4"/>
      <c r="B14" s="371">
        <v>43318</v>
      </c>
      <c r="C14" s="372"/>
      <c r="D14" s="375" t="s">
        <v>164</v>
      </c>
      <c r="E14" s="372"/>
      <c r="F14" s="341">
        <f>+J11+J14</f>
        <v>119612.3081504459</v>
      </c>
      <c r="G14" s="342"/>
      <c r="H14" s="342"/>
      <c r="I14" s="32" t="s">
        <v>163</v>
      </c>
      <c r="J14" s="67">
        <f>IF($I$2=$AC$2,IF($J$141&gt;0,$D$93*($D$141/($D$129+$D$141)),),)+IF($I$2=$AC$3,IF($J$141&gt;0,$E$93*($E$141/($E$129+$E$141)),),)</f>
        <v>0</v>
      </c>
      <c r="K14" s="2"/>
      <c r="L14" s="2"/>
      <c r="M14" s="2"/>
      <c r="N14" s="2"/>
      <c r="O14" s="2"/>
      <c r="P14" s="2"/>
      <c r="Q14" s="2"/>
      <c r="R14" s="2"/>
      <c r="S14" s="2"/>
      <c r="T14" s="2"/>
      <c r="U14" s="2"/>
      <c r="V14" s="2"/>
      <c r="W14" s="21"/>
      <c r="X14" s="21"/>
      <c r="AA14" s="31">
        <v>12</v>
      </c>
    </row>
    <row r="15" spans="1:29" ht="15.75" customHeight="1" x14ac:dyDescent="0.25">
      <c r="A15" s="4"/>
      <c r="B15" s="410"/>
      <c r="C15" s="411"/>
      <c r="D15" s="412"/>
      <c r="E15" s="411"/>
      <c r="F15" s="343"/>
      <c r="G15" s="343"/>
      <c r="H15" s="343"/>
      <c r="I15" s="91" t="s">
        <v>162</v>
      </c>
      <c r="J15" s="99">
        <f>IF($J$141&gt;0,SUM($D$93:$I$93)*(SUM($D$141:$I$141)/(SUM($D$129:$I$129,$D$141:$I$141))),)</f>
        <v>0</v>
      </c>
      <c r="K15" s="2"/>
      <c r="L15" s="2"/>
      <c r="M15" s="2"/>
      <c r="N15" s="2"/>
      <c r="O15" s="2"/>
      <c r="P15" s="2"/>
      <c r="Q15" s="2"/>
      <c r="R15" s="2"/>
      <c r="S15" s="2"/>
      <c r="T15" s="2"/>
      <c r="U15" s="2"/>
      <c r="V15" s="2"/>
      <c r="W15" s="21"/>
      <c r="X15" s="21"/>
      <c r="AA15" s="31">
        <v>13</v>
      </c>
    </row>
    <row r="16" spans="1:29" ht="23.25" customHeight="1" x14ac:dyDescent="0.25">
      <c r="A16" s="4"/>
      <c r="B16" s="366" t="s">
        <v>161</v>
      </c>
      <c r="C16" s="367"/>
      <c r="D16" s="377" t="s">
        <v>222</v>
      </c>
      <c r="E16" s="377"/>
      <c r="F16" s="377"/>
      <c r="G16" s="377"/>
      <c r="H16" s="377"/>
      <c r="I16" s="377"/>
      <c r="J16" s="378"/>
      <c r="K16" s="2"/>
      <c r="L16" s="2"/>
      <c r="M16" s="2"/>
      <c r="N16" s="2"/>
      <c r="O16" s="2"/>
      <c r="P16" s="2"/>
      <c r="Q16" s="2"/>
      <c r="R16" s="2"/>
      <c r="S16" s="2"/>
      <c r="T16" s="2"/>
      <c r="U16" s="2"/>
      <c r="V16" s="2"/>
      <c r="W16" s="21"/>
      <c r="X16" s="21"/>
      <c r="AA16" s="31">
        <v>14</v>
      </c>
    </row>
    <row r="17" spans="1:27" ht="126.75" customHeight="1" x14ac:dyDescent="0.25">
      <c r="A17" s="4"/>
      <c r="B17" s="368" t="s">
        <v>280</v>
      </c>
      <c r="C17" s="369"/>
      <c r="D17" s="369"/>
      <c r="E17" s="369"/>
      <c r="F17" s="369"/>
      <c r="G17" s="369"/>
      <c r="H17" s="369"/>
      <c r="I17" s="369"/>
      <c r="J17" s="370"/>
      <c r="K17" s="2"/>
      <c r="L17" s="2"/>
      <c r="M17" s="2"/>
      <c r="N17" s="2"/>
      <c r="O17" s="2"/>
      <c r="P17" s="2"/>
      <c r="Q17" s="2"/>
      <c r="R17" s="2"/>
      <c r="S17" s="2"/>
      <c r="T17" s="2"/>
      <c r="U17" s="2"/>
      <c r="V17" s="2"/>
      <c r="W17" s="21"/>
      <c r="X17" s="21"/>
      <c r="AA17" s="1">
        <v>15</v>
      </c>
    </row>
    <row r="18" spans="1:27" hidden="1" x14ac:dyDescent="0.25">
      <c r="A18" s="4"/>
      <c r="B18" s="100"/>
      <c r="C18" s="30"/>
      <c r="D18" s="30"/>
      <c r="E18" s="30"/>
      <c r="F18" s="30"/>
      <c r="G18" s="30"/>
      <c r="H18" s="30"/>
      <c r="I18" s="30"/>
      <c r="J18" s="98"/>
      <c r="K18" s="2"/>
      <c r="L18" s="2"/>
      <c r="M18" s="2"/>
      <c r="N18" s="2"/>
      <c r="O18" s="2"/>
      <c r="P18" s="2"/>
      <c r="Q18" s="2"/>
      <c r="R18" s="2"/>
      <c r="S18" s="2"/>
      <c r="T18" s="2"/>
      <c r="U18" s="2"/>
      <c r="V18" s="2"/>
      <c r="W18" s="21"/>
      <c r="X18" s="21"/>
    </row>
    <row r="19" spans="1:27" s="5" customFormat="1" ht="17.25" hidden="1" customHeight="1" x14ac:dyDescent="0.25">
      <c r="A19" s="18"/>
      <c r="B19" s="101" t="s">
        <v>160</v>
      </c>
      <c r="C19" s="10"/>
      <c r="D19" s="10"/>
      <c r="E19" s="10"/>
      <c r="F19" s="10"/>
      <c r="G19" s="10"/>
      <c r="H19" s="10"/>
      <c r="I19" s="10"/>
      <c r="J19" s="97"/>
      <c r="K19" s="17"/>
      <c r="L19" s="17"/>
      <c r="M19" s="17"/>
      <c r="N19" s="17"/>
      <c r="O19" s="17"/>
      <c r="P19" s="17"/>
      <c r="Q19" s="17"/>
      <c r="R19" s="17"/>
      <c r="S19" s="17"/>
      <c r="T19" s="17"/>
      <c r="U19" s="17"/>
      <c r="V19" s="17"/>
      <c r="W19" s="12" t="s">
        <v>159</v>
      </c>
      <c r="X19" s="12" t="b">
        <v>1</v>
      </c>
    </row>
    <row r="20" spans="1:27" ht="15" hidden="1" customHeight="1" x14ac:dyDescent="0.25">
      <c r="A20" s="7" t="s">
        <v>158</v>
      </c>
      <c r="B20" s="102" t="s">
        <v>157</v>
      </c>
      <c r="C20" s="103"/>
      <c r="D20" s="103"/>
      <c r="E20" s="103"/>
      <c r="F20" s="103"/>
      <c r="G20" s="103"/>
      <c r="H20" s="103"/>
      <c r="I20" s="103"/>
      <c r="J20" s="104"/>
      <c r="K20" s="2"/>
      <c r="L20" s="2"/>
      <c r="M20" s="2"/>
      <c r="N20" s="2"/>
      <c r="O20" s="2"/>
      <c r="P20" s="2"/>
      <c r="Q20" s="2"/>
      <c r="R20" s="2"/>
      <c r="S20" s="2"/>
      <c r="T20" s="2"/>
      <c r="U20" s="2"/>
      <c r="V20" s="2"/>
      <c r="W20" s="12" t="s">
        <v>156</v>
      </c>
      <c r="X20" s="12" t="b">
        <v>0</v>
      </c>
    </row>
    <row r="21" spans="1:27" ht="16.7" customHeight="1" x14ac:dyDescent="0.25">
      <c r="A21" s="7"/>
      <c r="B21" s="70" t="s">
        <v>224</v>
      </c>
      <c r="C21" s="71"/>
      <c r="D21" s="71" t="s">
        <v>155</v>
      </c>
      <c r="E21" s="71"/>
      <c r="F21" s="71"/>
      <c r="G21" s="71" t="s">
        <v>154</v>
      </c>
      <c r="H21" s="72"/>
      <c r="I21" s="71"/>
      <c r="J21" s="73"/>
      <c r="K21" s="2"/>
      <c r="L21" s="2"/>
      <c r="M21" s="2"/>
      <c r="N21" s="2"/>
      <c r="O21" s="2"/>
      <c r="P21" s="2"/>
      <c r="Q21" s="2"/>
      <c r="R21" s="2"/>
      <c r="S21" s="2"/>
      <c r="T21" s="2"/>
      <c r="U21" s="2"/>
      <c r="V21" s="2"/>
      <c r="W21" s="12" t="s">
        <v>153</v>
      </c>
      <c r="X21" s="26" t="b">
        <v>0</v>
      </c>
    </row>
    <row r="22" spans="1:27" ht="47.25" customHeight="1" x14ac:dyDescent="0.25">
      <c r="A22" s="7"/>
      <c r="B22" s="337" t="s">
        <v>204</v>
      </c>
      <c r="C22" s="338"/>
      <c r="D22" s="338" t="s">
        <v>205</v>
      </c>
      <c r="E22" s="338"/>
      <c r="F22" s="338"/>
      <c r="G22" s="338" t="s">
        <v>206</v>
      </c>
      <c r="H22" s="338"/>
      <c r="I22" s="338"/>
      <c r="J22" s="408"/>
      <c r="K22" s="2"/>
      <c r="L22" s="2"/>
      <c r="M22" s="2"/>
      <c r="N22" s="2"/>
      <c r="O22" s="2"/>
      <c r="P22" s="2"/>
      <c r="Q22" s="2"/>
      <c r="R22" s="2"/>
      <c r="S22" s="2"/>
      <c r="T22" s="2"/>
      <c r="U22" s="2"/>
      <c r="V22" s="2"/>
      <c r="W22" s="12" t="s">
        <v>149</v>
      </c>
      <c r="X22" s="27" t="b">
        <v>0</v>
      </c>
    </row>
    <row r="23" spans="1:27" hidden="1" x14ac:dyDescent="0.25">
      <c r="A23" s="7"/>
      <c r="B23" s="84"/>
      <c r="C23" s="10"/>
      <c r="D23" s="10"/>
      <c r="E23" s="10"/>
      <c r="F23" s="10"/>
      <c r="G23" s="10"/>
      <c r="H23" s="10"/>
      <c r="I23" s="10"/>
      <c r="J23" s="97"/>
      <c r="K23" s="2"/>
      <c r="L23" s="2"/>
      <c r="M23" s="2"/>
      <c r="N23" s="2"/>
      <c r="O23" s="2"/>
      <c r="P23" s="2"/>
      <c r="Q23" s="2"/>
      <c r="R23" s="2"/>
      <c r="S23" s="2"/>
      <c r="T23" s="2"/>
      <c r="U23" s="2"/>
      <c r="V23" s="2"/>
      <c r="W23" s="12" t="s">
        <v>148</v>
      </c>
      <c r="X23" s="27" t="b">
        <v>1</v>
      </c>
    </row>
    <row r="24" spans="1:27" hidden="1" x14ac:dyDescent="0.25">
      <c r="A24" s="7" t="s">
        <v>147</v>
      </c>
      <c r="B24" s="102" t="s">
        <v>146</v>
      </c>
      <c r="C24" s="103"/>
      <c r="D24" s="10"/>
      <c r="E24" s="10"/>
      <c r="F24" s="10"/>
      <c r="G24" s="10"/>
      <c r="H24" s="10"/>
      <c r="I24" s="10"/>
      <c r="J24" s="97"/>
      <c r="K24" s="2"/>
      <c r="L24" s="2"/>
      <c r="M24" s="2"/>
      <c r="N24" s="2"/>
      <c r="O24" s="2"/>
      <c r="P24" s="2"/>
      <c r="Q24" s="2"/>
      <c r="R24" s="2"/>
      <c r="S24" s="2"/>
      <c r="T24" s="2"/>
      <c r="U24" s="2"/>
      <c r="V24" s="2"/>
      <c r="W24" s="12" t="s">
        <v>145</v>
      </c>
      <c r="X24" s="26" t="b">
        <v>0</v>
      </c>
    </row>
    <row r="25" spans="1:27" ht="15" hidden="1" customHeight="1" x14ac:dyDescent="0.25">
      <c r="A25" s="7"/>
      <c r="B25" s="105"/>
      <c r="C25" s="29"/>
      <c r="D25" s="29"/>
      <c r="E25" s="29"/>
      <c r="F25" s="29"/>
      <c r="G25" s="29"/>
      <c r="H25" s="29"/>
      <c r="I25" s="29"/>
      <c r="J25" s="106"/>
      <c r="K25" s="2"/>
      <c r="L25" s="2"/>
      <c r="M25" s="2"/>
      <c r="N25" s="2"/>
      <c r="O25" s="2"/>
      <c r="P25" s="2"/>
      <c r="Q25" s="2"/>
      <c r="R25" s="2"/>
      <c r="S25" s="2"/>
      <c r="T25" s="2"/>
      <c r="U25" s="2"/>
      <c r="V25" s="2"/>
      <c r="W25" s="12" t="s">
        <v>144</v>
      </c>
      <c r="X25" s="26" t="b">
        <v>0</v>
      </c>
    </row>
    <row r="26" spans="1:27" ht="15" hidden="1" customHeight="1" x14ac:dyDescent="0.25">
      <c r="A26" s="7" t="s">
        <v>143</v>
      </c>
      <c r="B26" s="102" t="s">
        <v>142</v>
      </c>
      <c r="C26" s="103"/>
      <c r="D26" s="103"/>
      <c r="E26" s="103"/>
      <c r="F26" s="103"/>
      <c r="G26" s="103"/>
      <c r="H26" s="103"/>
      <c r="I26" s="103"/>
      <c r="J26" s="104"/>
      <c r="K26" s="2"/>
      <c r="L26" s="2"/>
      <c r="M26" s="2"/>
      <c r="N26" s="2"/>
      <c r="O26" s="2"/>
      <c r="P26" s="2"/>
      <c r="Q26" s="2"/>
      <c r="R26" s="2"/>
      <c r="S26" s="2"/>
      <c r="T26" s="2"/>
      <c r="U26" s="2"/>
      <c r="V26" s="2"/>
      <c r="W26" s="12" t="s">
        <v>141</v>
      </c>
      <c r="X26" s="26" t="b">
        <v>0</v>
      </c>
    </row>
    <row r="27" spans="1:27" ht="26.25" hidden="1" customHeight="1" x14ac:dyDescent="0.25">
      <c r="A27" s="7"/>
      <c r="B27" s="102"/>
      <c r="C27" s="103"/>
      <c r="D27" s="103"/>
      <c r="E27" s="103"/>
      <c r="F27" s="103"/>
      <c r="G27" s="103"/>
      <c r="H27" s="103"/>
      <c r="I27" s="103"/>
      <c r="J27" s="104"/>
      <c r="K27" s="2"/>
      <c r="L27" s="2"/>
      <c r="M27" s="2"/>
      <c r="N27" s="2"/>
      <c r="O27" s="2"/>
      <c r="P27" s="2"/>
      <c r="Q27" s="2"/>
      <c r="R27" s="2"/>
      <c r="S27" s="2"/>
      <c r="T27" s="2"/>
      <c r="U27" s="2"/>
      <c r="V27" s="2"/>
      <c r="W27" s="12" t="s">
        <v>140</v>
      </c>
      <c r="X27" s="27" t="b">
        <v>0</v>
      </c>
    </row>
    <row r="28" spans="1:27" hidden="1" x14ac:dyDescent="0.25">
      <c r="A28" s="7"/>
      <c r="B28" s="84"/>
      <c r="C28" s="10"/>
      <c r="D28" s="10"/>
      <c r="E28" s="10"/>
      <c r="F28" s="10"/>
      <c r="G28" s="10"/>
      <c r="H28" s="10"/>
      <c r="I28" s="10"/>
      <c r="J28" s="97"/>
      <c r="K28" s="2"/>
      <c r="L28" s="2"/>
      <c r="M28" s="2"/>
      <c r="N28" s="2"/>
      <c r="O28" s="2"/>
      <c r="P28" s="2"/>
      <c r="Q28" s="2"/>
      <c r="R28" s="2"/>
      <c r="S28" s="2"/>
      <c r="T28" s="2"/>
      <c r="U28" s="2"/>
      <c r="V28" s="2"/>
    </row>
    <row r="29" spans="1:27" ht="15" hidden="1" customHeight="1" x14ac:dyDescent="0.25">
      <c r="A29" s="7" t="s">
        <v>139</v>
      </c>
      <c r="B29" s="299" t="s">
        <v>138</v>
      </c>
      <c r="C29" s="300"/>
      <c r="D29" s="300"/>
      <c r="E29" s="10"/>
      <c r="F29" s="10"/>
      <c r="G29" s="10"/>
      <c r="H29" s="10"/>
      <c r="I29" s="10"/>
      <c r="J29" s="107"/>
      <c r="K29" s="2"/>
      <c r="L29" s="2"/>
      <c r="M29" s="2"/>
      <c r="N29" s="2"/>
      <c r="O29" s="2"/>
      <c r="P29" s="2"/>
      <c r="Q29" s="2"/>
      <c r="R29" s="2"/>
      <c r="S29" s="2"/>
      <c r="T29" s="2"/>
      <c r="U29" s="2"/>
      <c r="V29" s="2"/>
      <c r="W29" s="12" t="s">
        <v>137</v>
      </c>
      <c r="X29" s="27" t="b">
        <v>1</v>
      </c>
    </row>
    <row r="30" spans="1:27" hidden="1" x14ac:dyDescent="0.25">
      <c r="A30" s="7"/>
      <c r="B30" s="84"/>
      <c r="C30" s="10"/>
      <c r="D30" s="10"/>
      <c r="E30" s="10"/>
      <c r="F30" s="10"/>
      <c r="G30" s="10"/>
      <c r="H30" s="10"/>
      <c r="I30" s="10"/>
      <c r="J30" s="97"/>
      <c r="K30" s="2"/>
      <c r="L30" s="2"/>
      <c r="M30" s="2"/>
      <c r="N30" s="2"/>
      <c r="O30" s="2"/>
      <c r="P30" s="2"/>
      <c r="Q30" s="2"/>
      <c r="R30" s="2"/>
      <c r="S30" s="2"/>
      <c r="T30" s="2"/>
      <c r="U30" s="2"/>
      <c r="V30" s="2"/>
      <c r="W30" s="12" t="s">
        <v>136</v>
      </c>
      <c r="X30" s="27" t="b">
        <v>0</v>
      </c>
    </row>
    <row r="31" spans="1:27" hidden="1" x14ac:dyDescent="0.25">
      <c r="A31" s="197"/>
      <c r="B31" s="113" t="s">
        <v>135</v>
      </c>
      <c r="C31" s="10"/>
      <c r="D31" s="10"/>
      <c r="E31" s="10"/>
      <c r="F31" s="10"/>
      <c r="G31" s="10"/>
      <c r="H31" s="10"/>
      <c r="I31" s="10"/>
      <c r="J31" s="97"/>
      <c r="K31" s="197"/>
      <c r="L31" s="197"/>
      <c r="M31" s="197"/>
      <c r="N31" s="197"/>
      <c r="O31" s="197"/>
      <c r="P31" s="197"/>
      <c r="Q31" s="197"/>
      <c r="R31" s="197"/>
      <c r="S31" s="197"/>
      <c r="T31" s="197"/>
      <c r="U31" s="197"/>
      <c r="V31" s="197"/>
      <c r="W31" s="12" t="s">
        <v>134</v>
      </c>
      <c r="X31" s="26" t="b">
        <v>1</v>
      </c>
    </row>
    <row r="32" spans="1:27" ht="16.5" hidden="1" customHeight="1" x14ac:dyDescent="0.25">
      <c r="A32" s="198"/>
      <c r="B32" s="84"/>
      <c r="C32" s="10"/>
      <c r="D32" s="10"/>
      <c r="E32" s="10"/>
      <c r="F32" s="10"/>
      <c r="G32" s="10"/>
      <c r="H32" s="10"/>
      <c r="I32" s="10"/>
      <c r="J32" s="97"/>
      <c r="K32" s="198"/>
      <c r="L32" s="198"/>
      <c r="M32" s="198"/>
      <c r="N32" s="198"/>
      <c r="O32" s="198"/>
      <c r="P32" s="198"/>
      <c r="Q32" s="198"/>
      <c r="R32" s="198"/>
      <c r="S32" s="198"/>
      <c r="T32" s="198"/>
      <c r="U32" s="198"/>
      <c r="V32" s="198"/>
      <c r="W32" s="12" t="s">
        <v>133</v>
      </c>
      <c r="X32" s="26" t="b">
        <v>0</v>
      </c>
    </row>
    <row r="33" spans="1:27" ht="16.5" hidden="1" customHeight="1" x14ac:dyDescent="0.25">
      <c r="A33" s="7"/>
      <c r="B33" s="195"/>
      <c r="C33" s="10"/>
      <c r="D33" s="10"/>
      <c r="E33" s="10"/>
      <c r="F33" s="10"/>
      <c r="G33" s="10"/>
      <c r="H33" s="10"/>
      <c r="I33" s="10"/>
      <c r="J33" s="97"/>
      <c r="K33" s="2"/>
      <c r="L33" s="198"/>
      <c r="M33" s="198"/>
      <c r="N33" s="198"/>
      <c r="O33" s="198"/>
      <c r="P33" s="198"/>
      <c r="Q33" s="198"/>
      <c r="R33" s="198"/>
      <c r="S33" s="198"/>
      <c r="T33" s="198"/>
      <c r="U33" s="198"/>
      <c r="V33" s="198"/>
      <c r="W33" s="12" t="s">
        <v>132</v>
      </c>
      <c r="X33" s="26" t="b">
        <v>0</v>
      </c>
    </row>
    <row r="34" spans="1:27" ht="15.75" hidden="1" customHeight="1" x14ac:dyDescent="0.25">
      <c r="A34" s="13" t="s">
        <v>131</v>
      </c>
      <c r="B34" s="108" t="s">
        <v>130</v>
      </c>
      <c r="C34" s="10"/>
      <c r="D34" s="10"/>
      <c r="E34" s="10"/>
      <c r="F34" s="10"/>
      <c r="G34" s="10"/>
      <c r="H34" s="10"/>
      <c r="I34" s="10"/>
      <c r="J34" s="97"/>
      <c r="K34" s="2"/>
      <c r="L34" s="198"/>
      <c r="M34" s="198"/>
      <c r="N34" s="198"/>
      <c r="O34" s="198"/>
      <c r="P34" s="198"/>
      <c r="Q34" s="198"/>
      <c r="R34" s="198"/>
      <c r="S34" s="198"/>
      <c r="T34" s="198"/>
      <c r="U34" s="198"/>
      <c r="V34" s="198"/>
      <c r="W34" s="26"/>
      <c r="X34" s="26"/>
    </row>
    <row r="35" spans="1:27" hidden="1" x14ac:dyDescent="0.25">
      <c r="A35" s="7"/>
      <c r="B35" s="195"/>
      <c r="C35" s="10"/>
      <c r="D35" s="10"/>
      <c r="E35" s="10"/>
      <c r="F35" s="10"/>
      <c r="G35" s="10"/>
      <c r="H35" s="10"/>
      <c r="I35" s="10"/>
      <c r="J35" s="97"/>
      <c r="K35" s="2"/>
      <c r="L35" s="2"/>
      <c r="M35" s="2"/>
      <c r="N35" s="2"/>
      <c r="O35" s="2"/>
      <c r="P35" s="2"/>
      <c r="Q35" s="2"/>
      <c r="R35" s="2"/>
      <c r="S35" s="2"/>
      <c r="T35" s="2"/>
      <c r="U35" s="2"/>
      <c r="V35" s="2"/>
      <c r="W35" s="12" t="s">
        <v>40</v>
      </c>
      <c r="X35" s="12" t="b">
        <v>1</v>
      </c>
    </row>
    <row r="36" spans="1:27" s="2" customFormat="1" ht="12" customHeight="1" x14ac:dyDescent="0.25">
      <c r="A36" s="13" t="s">
        <v>131</v>
      </c>
      <c r="B36" s="108" t="s">
        <v>130</v>
      </c>
      <c r="C36" s="10"/>
      <c r="D36" s="10"/>
      <c r="E36" s="10"/>
      <c r="F36" s="10"/>
      <c r="G36" s="10"/>
      <c r="H36" s="10"/>
      <c r="I36" s="10"/>
      <c r="J36" s="97"/>
      <c r="L36" s="45"/>
      <c r="M36" s="45"/>
      <c r="N36" s="45"/>
      <c r="O36" s="45"/>
      <c r="P36" s="45"/>
      <c r="Q36" s="45"/>
      <c r="R36" s="45"/>
      <c r="S36" s="45"/>
      <c r="T36" s="45"/>
      <c r="U36" s="45"/>
      <c r="V36" s="45"/>
      <c r="W36" s="45"/>
      <c r="X36" s="45"/>
    </row>
    <row r="37" spans="1:27" s="2" customFormat="1" ht="12" customHeight="1" x14ac:dyDescent="0.25">
      <c r="A37" s="13" t="s">
        <v>129</v>
      </c>
      <c r="B37" s="296" t="s">
        <v>128</v>
      </c>
      <c r="C37" s="297"/>
      <c r="D37" s="297"/>
      <c r="E37" s="297"/>
      <c r="F37" s="297"/>
      <c r="G37" s="297"/>
      <c r="H37" s="36"/>
      <c r="I37" s="36"/>
      <c r="J37" s="109"/>
      <c r="W37" s="44" t="s">
        <v>38</v>
      </c>
      <c r="X37" s="44" t="b">
        <v>0</v>
      </c>
    </row>
    <row r="38" spans="1:27" ht="30" hidden="1" customHeight="1" x14ac:dyDescent="0.25">
      <c r="A38" s="13"/>
      <c r="B38" s="334" t="s">
        <v>127</v>
      </c>
      <c r="C38" s="335"/>
      <c r="D38" s="335"/>
      <c r="E38" s="335"/>
      <c r="F38" s="335"/>
      <c r="G38" s="335"/>
      <c r="H38" s="335"/>
      <c r="I38" s="335"/>
      <c r="J38" s="416"/>
      <c r="K38" s="2"/>
      <c r="L38" s="2"/>
      <c r="M38" s="2"/>
      <c r="N38" s="2"/>
      <c r="O38" s="2"/>
      <c r="P38" s="2"/>
      <c r="Q38" s="2"/>
      <c r="R38" s="2"/>
      <c r="S38" s="2"/>
      <c r="T38" s="2"/>
      <c r="U38" s="2"/>
      <c r="V38" s="2"/>
      <c r="X38" s="21"/>
    </row>
    <row r="39" spans="1:27" ht="36.75" customHeight="1" x14ac:dyDescent="0.25">
      <c r="A39" s="13"/>
      <c r="B39" s="293" t="s">
        <v>207</v>
      </c>
      <c r="C39" s="294"/>
      <c r="D39" s="294"/>
      <c r="E39" s="294"/>
      <c r="F39" s="294"/>
      <c r="G39" s="294"/>
      <c r="H39" s="294"/>
      <c r="I39" s="294"/>
      <c r="J39" s="413"/>
      <c r="K39" s="2"/>
      <c r="L39" s="2"/>
      <c r="M39" s="2"/>
      <c r="N39" s="2"/>
      <c r="O39" s="2"/>
      <c r="P39" s="2"/>
      <c r="Q39" s="2"/>
      <c r="R39" s="2"/>
      <c r="S39" s="2"/>
      <c r="T39" s="2"/>
      <c r="U39" s="2"/>
      <c r="V39" s="2"/>
      <c r="W39" s="21"/>
      <c r="X39" s="21"/>
    </row>
    <row r="40" spans="1:27" hidden="1" x14ac:dyDescent="0.25">
      <c r="A40" s="13"/>
      <c r="B40" s="110"/>
      <c r="C40" s="25"/>
      <c r="D40" s="25"/>
      <c r="E40" s="25"/>
      <c r="F40" s="25"/>
      <c r="G40" s="25"/>
      <c r="H40" s="25"/>
      <c r="I40" s="25"/>
      <c r="J40" s="111"/>
      <c r="K40" s="2"/>
      <c r="L40" s="2"/>
      <c r="M40" s="2"/>
      <c r="N40" s="2"/>
      <c r="O40" s="2"/>
      <c r="P40" s="2"/>
      <c r="Q40" s="2"/>
      <c r="R40" s="2"/>
      <c r="S40" s="2"/>
      <c r="T40" s="2"/>
      <c r="U40" s="2"/>
      <c r="V40" s="2"/>
      <c r="X40" s="21"/>
    </row>
    <row r="41" spans="1:27" s="5" customFormat="1" ht="15" customHeight="1" x14ac:dyDescent="0.25">
      <c r="A41" s="13" t="s">
        <v>126</v>
      </c>
      <c r="B41" s="296" t="s">
        <v>125</v>
      </c>
      <c r="C41" s="297"/>
      <c r="D41" s="297"/>
      <c r="E41" s="297"/>
      <c r="F41" s="297"/>
      <c r="G41" s="297"/>
      <c r="H41" s="297"/>
      <c r="I41" s="297"/>
      <c r="J41" s="417"/>
      <c r="K41" s="6"/>
      <c r="L41" s="6"/>
      <c r="M41" s="6"/>
      <c r="N41" s="6"/>
      <c r="O41" s="6"/>
      <c r="P41" s="6"/>
      <c r="Q41" s="6"/>
      <c r="R41" s="6"/>
      <c r="S41" s="6"/>
      <c r="T41" s="6"/>
      <c r="U41" s="6"/>
      <c r="V41" s="6"/>
      <c r="W41" s="24"/>
      <c r="X41" s="24"/>
    </row>
    <row r="42" spans="1:27" hidden="1" x14ac:dyDescent="0.25">
      <c r="A42" s="13"/>
      <c r="B42" s="84"/>
      <c r="C42" s="10"/>
      <c r="D42" s="10"/>
      <c r="E42" s="10"/>
      <c r="F42" s="10"/>
      <c r="G42" s="10"/>
      <c r="H42" s="10"/>
      <c r="I42" s="10"/>
      <c r="J42" s="97"/>
      <c r="K42" s="2"/>
      <c r="L42" s="2"/>
      <c r="M42" s="2"/>
      <c r="N42" s="2"/>
      <c r="O42" s="2"/>
      <c r="P42" s="2"/>
      <c r="Q42" s="2"/>
      <c r="R42" s="2"/>
      <c r="S42" s="2"/>
      <c r="T42" s="2"/>
      <c r="U42" s="2"/>
      <c r="V42" s="2"/>
      <c r="W42" s="21" t="s">
        <v>124</v>
      </c>
      <c r="X42" s="21" t="b">
        <v>1</v>
      </c>
    </row>
    <row r="43" spans="1:27" s="5" customFormat="1" ht="15" hidden="1" customHeight="1" x14ac:dyDescent="0.25">
      <c r="A43" s="13" t="s">
        <v>121</v>
      </c>
      <c r="B43" s="296" t="s">
        <v>123</v>
      </c>
      <c r="C43" s="297"/>
      <c r="D43" s="297"/>
      <c r="E43" s="297"/>
      <c r="F43" s="297"/>
      <c r="G43" s="297"/>
      <c r="H43" s="297"/>
      <c r="I43" s="297"/>
      <c r="J43" s="417"/>
      <c r="K43" s="6"/>
      <c r="L43" s="6"/>
      <c r="M43" s="6"/>
      <c r="N43" s="6"/>
      <c r="O43" s="6"/>
      <c r="P43" s="6"/>
      <c r="Q43" s="6"/>
      <c r="R43" s="6"/>
      <c r="S43" s="6"/>
      <c r="T43" s="6"/>
      <c r="U43" s="6"/>
      <c r="V43" s="6"/>
      <c r="W43" s="21" t="s">
        <v>122</v>
      </c>
      <c r="X43" s="24" t="b">
        <v>0</v>
      </c>
    </row>
    <row r="44" spans="1:27" ht="73.5" hidden="1" customHeight="1" x14ac:dyDescent="0.25">
      <c r="A44" s="13"/>
      <c r="B44" s="293" t="s">
        <v>208</v>
      </c>
      <c r="C44" s="294"/>
      <c r="D44" s="294"/>
      <c r="E44" s="294"/>
      <c r="F44" s="294"/>
      <c r="G44" s="294"/>
      <c r="H44" s="294"/>
      <c r="I44" s="294"/>
      <c r="J44" s="413"/>
      <c r="K44" s="2"/>
      <c r="L44" s="2"/>
      <c r="M44" s="2"/>
      <c r="N44" s="2"/>
      <c r="O44" s="2"/>
      <c r="P44" s="2"/>
      <c r="Q44" s="2"/>
      <c r="R44" s="2"/>
      <c r="S44" s="2"/>
      <c r="T44" s="2"/>
      <c r="U44" s="2"/>
      <c r="V44" s="2"/>
      <c r="W44" s="21"/>
      <c r="X44" s="21"/>
    </row>
    <row r="45" spans="1:27" s="5" customFormat="1" ht="15" hidden="1" customHeight="1" x14ac:dyDescent="0.25">
      <c r="A45" s="13" t="s">
        <v>121</v>
      </c>
      <c r="B45" s="296" t="s">
        <v>120</v>
      </c>
      <c r="C45" s="297"/>
      <c r="D45" s="297"/>
      <c r="E45" s="297"/>
      <c r="F45" s="297"/>
      <c r="G45" s="297"/>
      <c r="H45" s="297"/>
      <c r="I45" s="297"/>
      <c r="J45" s="417"/>
      <c r="K45" s="6"/>
      <c r="L45" s="6"/>
      <c r="M45" s="6"/>
      <c r="N45" s="6"/>
      <c r="O45" s="6"/>
      <c r="P45" s="6"/>
      <c r="Q45" s="6"/>
      <c r="R45" s="6"/>
      <c r="S45" s="6"/>
      <c r="T45" s="6"/>
      <c r="U45" s="6"/>
      <c r="V45" s="6"/>
      <c r="W45" s="24"/>
      <c r="X45" s="24"/>
    </row>
    <row r="46" spans="1:27" ht="46.5" hidden="1" customHeight="1" x14ac:dyDescent="0.25">
      <c r="A46" s="13"/>
      <c r="B46" s="293" t="s">
        <v>209</v>
      </c>
      <c r="C46" s="294"/>
      <c r="D46" s="294"/>
      <c r="E46" s="294"/>
      <c r="F46" s="294"/>
      <c r="G46" s="294"/>
      <c r="H46" s="294"/>
      <c r="I46" s="294"/>
      <c r="J46" s="413"/>
      <c r="K46" s="2"/>
      <c r="L46" s="2"/>
      <c r="M46" s="2"/>
      <c r="N46" s="2"/>
      <c r="O46" s="2"/>
      <c r="P46" s="2"/>
      <c r="Q46" s="2"/>
      <c r="R46" s="2"/>
      <c r="S46" s="2"/>
      <c r="T46" s="2"/>
      <c r="U46" s="2"/>
      <c r="V46" s="2"/>
      <c r="W46" s="21"/>
      <c r="X46" s="21"/>
    </row>
    <row r="47" spans="1:27" hidden="1" x14ac:dyDescent="0.25">
      <c r="A47" s="13"/>
      <c r="B47" s="110"/>
      <c r="C47" s="25"/>
      <c r="D47" s="25"/>
      <c r="E47" s="25"/>
      <c r="F47" s="25"/>
      <c r="G47" s="25"/>
      <c r="H47" s="25"/>
      <c r="I47" s="25"/>
      <c r="J47" s="111"/>
      <c r="K47" s="2"/>
      <c r="L47" s="2"/>
      <c r="M47" s="2"/>
      <c r="N47" s="2"/>
      <c r="O47" s="2"/>
      <c r="P47" s="2"/>
      <c r="Q47" s="2"/>
      <c r="R47" s="2"/>
      <c r="S47" s="2"/>
      <c r="T47" s="2"/>
      <c r="U47" s="2"/>
      <c r="V47" s="2"/>
      <c r="W47" s="21"/>
      <c r="X47" s="21"/>
      <c r="Z47" s="22" t="s">
        <v>119</v>
      </c>
      <c r="AA47" s="20" t="s">
        <v>118</v>
      </c>
    </row>
    <row r="48" spans="1:27" s="5" customFormat="1" ht="21" customHeight="1" x14ac:dyDescent="0.25">
      <c r="A48" s="13" t="s">
        <v>117</v>
      </c>
      <c r="B48" s="321" t="s">
        <v>116</v>
      </c>
      <c r="C48" s="322"/>
      <c r="D48" s="322"/>
      <c r="E48" s="322"/>
      <c r="F48" s="322"/>
      <c r="G48" s="322"/>
      <c r="H48" s="322"/>
      <c r="I48" s="322"/>
      <c r="J48" s="414"/>
      <c r="K48" s="6"/>
      <c r="L48" s="6"/>
      <c r="M48" s="6"/>
      <c r="N48" s="6"/>
      <c r="O48" s="6"/>
      <c r="P48" s="6"/>
      <c r="Q48" s="6"/>
      <c r="R48" s="6"/>
      <c r="S48" s="6"/>
      <c r="T48" s="6"/>
      <c r="U48" s="6"/>
      <c r="V48" s="6"/>
      <c r="W48" s="24"/>
      <c r="X48" s="24"/>
      <c r="Z48" s="22" t="s">
        <v>115</v>
      </c>
      <c r="AA48" s="20" t="s">
        <v>114</v>
      </c>
    </row>
    <row r="49" spans="1:34" ht="12.75" customHeight="1" x14ac:dyDescent="0.25">
      <c r="A49" s="23" t="s">
        <v>113</v>
      </c>
      <c r="B49" s="353" t="s">
        <v>93</v>
      </c>
      <c r="C49" s="354"/>
      <c r="D49" s="359" t="s">
        <v>210</v>
      </c>
      <c r="E49" s="359"/>
      <c r="F49" s="359"/>
      <c r="G49" s="359"/>
      <c r="H49" s="359"/>
      <c r="I49" s="359"/>
      <c r="J49" s="415"/>
      <c r="K49" s="2"/>
      <c r="L49" s="2"/>
      <c r="M49" s="2"/>
      <c r="N49" s="2"/>
      <c r="O49" s="2"/>
      <c r="P49" s="2"/>
      <c r="Q49" s="2"/>
      <c r="R49" s="2"/>
      <c r="S49" s="2"/>
      <c r="T49" s="2"/>
      <c r="U49" s="2"/>
      <c r="V49" s="2"/>
      <c r="W49" s="21"/>
      <c r="X49" s="21"/>
      <c r="Z49" s="22" t="s">
        <v>111</v>
      </c>
      <c r="AA49" s="20" t="s">
        <v>110</v>
      </c>
      <c r="AB49" s="20"/>
      <c r="AC49" s="20"/>
      <c r="AD49" s="20"/>
      <c r="AE49" s="20"/>
      <c r="AF49" s="20"/>
      <c r="AG49" s="20"/>
      <c r="AH49" s="20"/>
    </row>
    <row r="50" spans="1:34" ht="12.75" customHeight="1" x14ac:dyDescent="0.25">
      <c r="A50" s="23" t="s">
        <v>109</v>
      </c>
      <c r="B50" s="353" t="s">
        <v>90</v>
      </c>
      <c r="C50" s="354"/>
      <c r="D50" s="359" t="s">
        <v>211</v>
      </c>
      <c r="E50" s="359"/>
      <c r="F50" s="359"/>
      <c r="G50" s="359"/>
      <c r="H50" s="359"/>
      <c r="I50" s="359"/>
      <c r="J50" s="415"/>
      <c r="K50" s="2"/>
      <c r="L50" s="2"/>
      <c r="M50" s="2"/>
      <c r="N50" s="2"/>
      <c r="O50" s="2"/>
      <c r="P50" s="2"/>
      <c r="Q50" s="2"/>
      <c r="R50" s="2"/>
      <c r="S50" s="2"/>
      <c r="T50" s="2"/>
      <c r="U50" s="2"/>
      <c r="V50" s="2"/>
      <c r="W50" s="21"/>
      <c r="X50" s="21"/>
      <c r="Z50" s="22" t="s">
        <v>107</v>
      </c>
      <c r="AA50" s="20" t="s">
        <v>106</v>
      </c>
      <c r="AB50" s="20"/>
      <c r="AC50" s="20"/>
      <c r="AD50" s="20"/>
      <c r="AE50" s="20"/>
      <c r="AF50" s="20"/>
      <c r="AG50" s="20"/>
      <c r="AH50" s="20"/>
    </row>
    <row r="51" spans="1:34" ht="12.75" customHeight="1" x14ac:dyDescent="0.25">
      <c r="A51" s="23" t="s">
        <v>105</v>
      </c>
      <c r="B51" s="355" t="s">
        <v>89</v>
      </c>
      <c r="C51" s="356"/>
      <c r="D51" s="357" t="s">
        <v>212</v>
      </c>
      <c r="E51" s="357"/>
      <c r="F51" s="357"/>
      <c r="G51" s="357"/>
      <c r="H51" s="357"/>
      <c r="I51" s="357"/>
      <c r="J51" s="421"/>
      <c r="K51" s="2"/>
      <c r="L51" s="2"/>
      <c r="M51" s="2"/>
      <c r="N51" s="2"/>
      <c r="O51" s="2"/>
      <c r="P51" s="2"/>
      <c r="Q51" s="2"/>
      <c r="R51" s="2"/>
      <c r="S51" s="2"/>
      <c r="T51" s="2"/>
      <c r="U51" s="2"/>
      <c r="V51" s="2"/>
      <c r="W51" s="21"/>
      <c r="X51" s="21"/>
      <c r="Z51" s="22" t="s">
        <v>103</v>
      </c>
      <c r="AA51" s="1" t="s">
        <v>102</v>
      </c>
      <c r="AB51" s="20"/>
      <c r="AC51" s="20"/>
      <c r="AD51" s="20"/>
      <c r="AE51" s="20"/>
      <c r="AF51" s="20"/>
      <c r="AG51" s="20"/>
      <c r="AH51" s="20"/>
    </row>
    <row r="52" spans="1:34" ht="21" hidden="1" customHeight="1" x14ac:dyDescent="0.25">
      <c r="A52" s="2"/>
      <c r="B52" s="112"/>
      <c r="C52" s="36"/>
      <c r="D52" s="36"/>
      <c r="E52" s="36"/>
      <c r="F52" s="36"/>
      <c r="G52" s="36"/>
      <c r="H52" s="36"/>
      <c r="I52" s="36"/>
      <c r="J52" s="109"/>
      <c r="K52" s="2"/>
      <c r="L52" s="2"/>
      <c r="M52" s="2"/>
      <c r="N52" s="2"/>
      <c r="O52" s="2"/>
      <c r="P52" s="2"/>
      <c r="Q52" s="2"/>
      <c r="R52" s="2"/>
      <c r="S52" s="2"/>
      <c r="T52" s="2"/>
      <c r="U52" s="2"/>
      <c r="V52" s="2"/>
      <c r="W52" s="21"/>
      <c r="X52" s="21"/>
      <c r="Z52" s="22" t="s">
        <v>101</v>
      </c>
      <c r="AA52" s="20" t="s">
        <v>100</v>
      </c>
    </row>
    <row r="53" spans="1:34" ht="26.25" hidden="1" customHeight="1" x14ac:dyDescent="0.25">
      <c r="A53" s="197"/>
      <c r="B53" s="113" t="s">
        <v>99</v>
      </c>
      <c r="C53" s="10"/>
      <c r="D53" s="10"/>
      <c r="E53" s="10"/>
      <c r="F53" s="10"/>
      <c r="G53" s="10"/>
      <c r="H53" s="10"/>
      <c r="I53" s="10"/>
      <c r="J53" s="97"/>
      <c r="K53" s="197"/>
      <c r="L53" s="197"/>
      <c r="M53" s="197"/>
      <c r="N53" s="197"/>
      <c r="O53" s="197"/>
      <c r="P53" s="197"/>
      <c r="Q53" s="197"/>
      <c r="R53" s="197"/>
      <c r="S53" s="197"/>
      <c r="T53" s="197"/>
      <c r="U53" s="197"/>
      <c r="V53" s="197"/>
      <c r="W53" s="21"/>
      <c r="X53" s="21"/>
      <c r="AA53" s="20" t="s">
        <v>98</v>
      </c>
    </row>
    <row r="54" spans="1:34" ht="5.25" hidden="1" customHeight="1" x14ac:dyDescent="0.25">
      <c r="A54" s="198"/>
      <c r="B54" s="84"/>
      <c r="C54" s="10"/>
      <c r="D54" s="10"/>
      <c r="E54" s="10"/>
      <c r="F54" s="10"/>
      <c r="G54" s="10"/>
      <c r="H54" s="10"/>
      <c r="I54" s="10"/>
      <c r="J54" s="97"/>
      <c r="K54" s="198"/>
      <c r="L54" s="198"/>
      <c r="M54" s="198"/>
      <c r="N54" s="198"/>
      <c r="O54" s="198"/>
      <c r="P54" s="198"/>
      <c r="Q54" s="198"/>
      <c r="R54" s="198"/>
      <c r="S54" s="198"/>
      <c r="T54" s="198"/>
      <c r="U54" s="198"/>
      <c r="V54" s="198"/>
      <c r="W54" s="21"/>
      <c r="X54" s="21"/>
      <c r="AA54" s="20" t="s">
        <v>97</v>
      </c>
    </row>
    <row r="55" spans="1:34" hidden="1" x14ac:dyDescent="0.25">
      <c r="A55" s="19"/>
      <c r="B55" s="84"/>
      <c r="C55" s="10"/>
      <c r="D55" s="10"/>
      <c r="E55" s="10"/>
      <c r="F55" s="10"/>
      <c r="G55" s="10"/>
      <c r="H55" s="10"/>
      <c r="I55" s="10"/>
      <c r="J55" s="97"/>
      <c r="K55" s="2"/>
      <c r="L55" s="2"/>
      <c r="M55" s="2"/>
      <c r="N55" s="2"/>
      <c r="O55" s="2"/>
      <c r="P55" s="2"/>
      <c r="Q55" s="2"/>
      <c r="R55" s="2"/>
      <c r="S55" s="2"/>
      <c r="T55" s="2"/>
      <c r="U55" s="2"/>
      <c r="V55" s="2"/>
      <c r="W55" s="21"/>
      <c r="X55" s="21"/>
      <c r="AA55" s="20" t="s">
        <v>96</v>
      </c>
    </row>
    <row r="56" spans="1:34" ht="15" hidden="1" customHeight="1" outlineLevel="1" x14ac:dyDescent="0.25">
      <c r="A56" s="18"/>
      <c r="B56" s="101" t="s">
        <v>95</v>
      </c>
      <c r="C56" s="10"/>
      <c r="D56" s="10"/>
      <c r="E56" s="10"/>
      <c r="F56" s="10"/>
      <c r="G56" s="10"/>
      <c r="H56" s="10"/>
      <c r="I56" s="10"/>
      <c r="J56" s="97"/>
      <c r="K56" s="17"/>
      <c r="L56" s="17"/>
      <c r="M56" s="17"/>
      <c r="N56" s="17"/>
      <c r="O56" s="17"/>
      <c r="P56" s="17"/>
      <c r="Q56" s="17"/>
      <c r="R56" s="17"/>
      <c r="S56" s="17"/>
      <c r="T56" s="17"/>
      <c r="U56" s="17"/>
      <c r="V56" s="17"/>
      <c r="W56" s="21"/>
      <c r="X56" s="21"/>
      <c r="AA56" s="20" t="s">
        <v>94</v>
      </c>
    </row>
    <row r="57" spans="1:34" ht="15" hidden="1" customHeight="1" outlineLevel="1" x14ac:dyDescent="0.25">
      <c r="A57" s="19"/>
      <c r="B57" s="113"/>
      <c r="C57" s="10"/>
      <c r="D57" s="10"/>
      <c r="E57" s="10"/>
      <c r="F57" s="10"/>
      <c r="G57" s="10"/>
      <c r="H57" s="10"/>
      <c r="I57" s="10"/>
      <c r="J57" s="97"/>
      <c r="K57" s="2"/>
      <c r="L57" s="2"/>
      <c r="M57" s="2"/>
      <c r="N57" s="2"/>
      <c r="O57" s="2"/>
      <c r="P57" s="2"/>
      <c r="Q57" s="2"/>
      <c r="R57" s="2"/>
      <c r="S57" s="2"/>
      <c r="T57" s="2"/>
      <c r="U57" s="2"/>
      <c r="V57" s="2"/>
      <c r="W57" s="21"/>
      <c r="X57" s="21"/>
      <c r="AA57" s="20" t="s">
        <v>93</v>
      </c>
    </row>
    <row r="58" spans="1:34" ht="15" hidden="1" customHeight="1" outlineLevel="1" x14ac:dyDescent="0.25">
      <c r="A58" s="13" t="s">
        <v>92</v>
      </c>
      <c r="B58" s="296" t="s">
        <v>91</v>
      </c>
      <c r="C58" s="297"/>
      <c r="D58" s="297"/>
      <c r="E58" s="297"/>
      <c r="F58" s="297"/>
      <c r="G58" s="297"/>
      <c r="H58" s="297"/>
      <c r="I58" s="297"/>
      <c r="J58" s="417"/>
      <c r="K58" s="2"/>
      <c r="L58" s="2"/>
      <c r="M58" s="2"/>
      <c r="N58" s="2"/>
      <c r="O58" s="2"/>
      <c r="P58" s="2"/>
      <c r="Q58" s="2"/>
      <c r="R58" s="2"/>
      <c r="S58" s="2"/>
      <c r="T58" s="2"/>
      <c r="U58" s="2"/>
      <c r="V58" s="2"/>
      <c r="W58" s="21"/>
      <c r="X58" s="21"/>
      <c r="AA58" s="20" t="s">
        <v>90</v>
      </c>
    </row>
    <row r="59" spans="1:34" ht="28.5" hidden="1" customHeight="1" outlineLevel="1" x14ac:dyDescent="0.25">
      <c r="A59" s="2"/>
      <c r="B59" s="293"/>
      <c r="C59" s="294"/>
      <c r="D59" s="294"/>
      <c r="E59" s="294"/>
      <c r="F59" s="294"/>
      <c r="G59" s="294"/>
      <c r="H59" s="294"/>
      <c r="I59" s="294"/>
      <c r="J59" s="413"/>
      <c r="K59" s="2"/>
      <c r="L59" s="2"/>
      <c r="M59" s="2"/>
      <c r="N59" s="2"/>
      <c r="O59" s="2"/>
      <c r="P59" s="2"/>
      <c r="Q59" s="2"/>
      <c r="R59" s="2"/>
      <c r="S59" s="2"/>
      <c r="T59" s="2"/>
      <c r="U59" s="2"/>
      <c r="V59" s="2"/>
      <c r="W59" s="21"/>
      <c r="X59" s="21"/>
      <c r="AA59" s="20" t="s">
        <v>89</v>
      </c>
    </row>
    <row r="60" spans="1:34" hidden="1" collapsed="1" x14ac:dyDescent="0.25">
      <c r="A60" s="2"/>
      <c r="B60" s="112"/>
      <c r="C60" s="36"/>
      <c r="D60" s="36"/>
      <c r="E60" s="36"/>
      <c r="F60" s="36"/>
      <c r="G60" s="36"/>
      <c r="H60" s="36"/>
      <c r="I60" s="36"/>
      <c r="J60" s="109"/>
      <c r="K60" s="2"/>
      <c r="L60" s="2"/>
      <c r="M60" s="2"/>
      <c r="N60" s="2"/>
      <c r="O60" s="2"/>
      <c r="P60" s="2"/>
      <c r="Q60" s="2"/>
      <c r="R60" s="2"/>
      <c r="S60" s="2"/>
      <c r="T60" s="2"/>
      <c r="U60" s="2"/>
      <c r="V60" s="2"/>
      <c r="W60" s="21"/>
      <c r="X60" s="21"/>
      <c r="AA60" s="1" t="s">
        <v>88</v>
      </c>
    </row>
    <row r="61" spans="1:34" hidden="1" outlineLevel="1" x14ac:dyDescent="0.25">
      <c r="A61" s="18"/>
      <c r="B61" s="101" t="s">
        <v>87</v>
      </c>
      <c r="C61" s="10"/>
      <c r="D61" s="10"/>
      <c r="E61" s="10"/>
      <c r="F61" s="10"/>
      <c r="G61" s="10"/>
      <c r="H61" s="10"/>
      <c r="I61" s="10"/>
      <c r="J61" s="97"/>
      <c r="K61" s="17"/>
      <c r="L61" s="17"/>
      <c r="M61" s="17"/>
      <c r="N61" s="17"/>
      <c r="O61" s="17"/>
      <c r="P61" s="17"/>
      <c r="Q61" s="17"/>
      <c r="R61" s="17"/>
      <c r="S61" s="17"/>
      <c r="T61" s="17"/>
      <c r="U61" s="17"/>
      <c r="V61" s="17"/>
      <c r="W61" s="21"/>
      <c r="X61" s="21"/>
      <c r="AA61" s="20" t="s">
        <v>86</v>
      </c>
    </row>
    <row r="62" spans="1:34" hidden="1" outlineLevel="1" x14ac:dyDescent="0.25">
      <c r="A62" s="19"/>
      <c r="B62" s="113"/>
      <c r="C62" s="10"/>
      <c r="D62" s="10"/>
      <c r="E62" s="10"/>
      <c r="F62" s="10"/>
      <c r="G62" s="10"/>
      <c r="H62" s="10"/>
      <c r="I62" s="10"/>
      <c r="J62" s="97"/>
      <c r="K62" s="2"/>
      <c r="L62" s="2"/>
      <c r="M62" s="2"/>
      <c r="N62" s="2"/>
      <c r="O62" s="2"/>
      <c r="P62" s="2"/>
      <c r="Q62" s="2"/>
      <c r="R62" s="2"/>
      <c r="S62" s="2"/>
      <c r="T62" s="2"/>
      <c r="U62" s="2"/>
      <c r="V62" s="2"/>
      <c r="W62" s="21"/>
      <c r="X62" s="21"/>
      <c r="AA62" s="20" t="s">
        <v>85</v>
      </c>
    </row>
    <row r="63" spans="1:34" ht="15" hidden="1" customHeight="1" outlineLevel="1" x14ac:dyDescent="0.25">
      <c r="A63" s="13" t="s">
        <v>84</v>
      </c>
      <c r="B63" s="296" t="s">
        <v>83</v>
      </c>
      <c r="C63" s="297"/>
      <c r="D63" s="297"/>
      <c r="E63" s="297"/>
      <c r="F63" s="297"/>
      <c r="G63" s="297"/>
      <c r="H63" s="297"/>
      <c r="I63" s="297"/>
      <c r="J63" s="417"/>
      <c r="K63" s="2"/>
      <c r="L63" s="2"/>
      <c r="M63" s="2"/>
      <c r="N63" s="2"/>
      <c r="O63" s="2"/>
      <c r="P63" s="2"/>
      <c r="Q63" s="2"/>
      <c r="R63" s="2"/>
      <c r="S63" s="2"/>
      <c r="T63" s="2"/>
      <c r="U63" s="2"/>
      <c r="V63" s="2"/>
      <c r="AA63" s="20" t="s">
        <v>82</v>
      </c>
    </row>
    <row r="64" spans="1:34" ht="27" hidden="1" customHeight="1" outlineLevel="1" x14ac:dyDescent="0.25">
      <c r="A64" s="13"/>
      <c r="B64" s="293" t="s">
        <v>213</v>
      </c>
      <c r="C64" s="294"/>
      <c r="D64" s="294"/>
      <c r="E64" s="294"/>
      <c r="F64" s="294"/>
      <c r="G64" s="294"/>
      <c r="H64" s="294"/>
      <c r="I64" s="294"/>
      <c r="J64" s="413"/>
      <c r="K64" s="2"/>
      <c r="L64" s="2"/>
      <c r="M64" s="2"/>
      <c r="N64" s="2"/>
      <c r="O64" s="2"/>
      <c r="P64" s="2"/>
      <c r="Q64" s="2"/>
      <c r="R64" s="2"/>
      <c r="S64" s="2"/>
      <c r="T64" s="2"/>
      <c r="U64" s="2"/>
      <c r="V64" s="2"/>
      <c r="AA64" s="1" t="s">
        <v>81</v>
      </c>
    </row>
    <row r="65" spans="1:27" ht="4.5" customHeight="1" outlineLevel="1" x14ac:dyDescent="0.25">
      <c r="A65" s="13"/>
      <c r="B65" s="113"/>
      <c r="C65" s="10"/>
      <c r="D65" s="10"/>
      <c r="E65" s="10"/>
      <c r="F65" s="10"/>
      <c r="G65" s="10"/>
      <c r="H65" s="10"/>
      <c r="I65" s="10"/>
      <c r="J65" s="97"/>
      <c r="K65" s="2"/>
      <c r="L65" s="2"/>
      <c r="M65" s="2"/>
      <c r="N65" s="2"/>
      <c r="O65" s="2"/>
      <c r="P65" s="2"/>
      <c r="Q65" s="2"/>
      <c r="R65" s="2"/>
      <c r="S65" s="2"/>
      <c r="T65" s="2"/>
      <c r="U65" s="2"/>
      <c r="V65" s="2"/>
      <c r="AA65" s="20" t="s">
        <v>80</v>
      </c>
    </row>
    <row r="66" spans="1:27" s="5" customFormat="1" ht="14.45" customHeight="1" outlineLevel="1" x14ac:dyDescent="0.25">
      <c r="A66" s="13" t="s">
        <v>79</v>
      </c>
      <c r="B66" s="296" t="s">
        <v>78</v>
      </c>
      <c r="C66" s="297"/>
      <c r="D66" s="297"/>
      <c r="E66" s="297"/>
      <c r="F66" s="297"/>
      <c r="G66" s="297"/>
      <c r="H66" s="297"/>
      <c r="I66" s="297"/>
      <c r="J66" s="417"/>
      <c r="K66" s="6"/>
      <c r="L66" s="6"/>
      <c r="M66" s="6"/>
      <c r="N66" s="6"/>
      <c r="O66" s="6"/>
      <c r="P66" s="6"/>
      <c r="Q66" s="6"/>
      <c r="R66" s="6"/>
      <c r="S66" s="6"/>
      <c r="T66" s="6"/>
      <c r="U66" s="6"/>
      <c r="V66" s="6"/>
      <c r="AA66" s="20" t="s">
        <v>77</v>
      </c>
    </row>
    <row r="67" spans="1:27" ht="13.5" customHeight="1" outlineLevel="1" x14ac:dyDescent="0.25">
      <c r="A67" s="13"/>
      <c r="B67" s="114"/>
      <c r="C67" s="292" t="s">
        <v>76</v>
      </c>
      <c r="D67" s="292"/>
      <c r="E67" s="292"/>
      <c r="F67" s="418">
        <v>42953</v>
      </c>
      <c r="G67" s="418"/>
      <c r="H67" s="418"/>
      <c r="I67" s="418"/>
      <c r="J67" s="419"/>
      <c r="K67" s="2"/>
      <c r="L67" s="2"/>
      <c r="M67" s="2"/>
      <c r="N67" s="2"/>
      <c r="O67" s="2"/>
      <c r="P67" s="2"/>
      <c r="Q67" s="2"/>
      <c r="R67" s="2"/>
      <c r="S67" s="2"/>
      <c r="T67" s="2"/>
      <c r="U67" s="2"/>
      <c r="V67" s="2"/>
    </row>
    <row r="68" spans="1:27" ht="29.25" customHeight="1" outlineLevel="1" x14ac:dyDescent="0.25">
      <c r="A68" s="13"/>
      <c r="B68" s="114"/>
      <c r="C68" s="292" t="s">
        <v>74</v>
      </c>
      <c r="D68" s="292"/>
      <c r="E68" s="292"/>
      <c r="F68" s="302" t="s">
        <v>274</v>
      </c>
      <c r="G68" s="302"/>
      <c r="H68" s="302"/>
      <c r="I68" s="302"/>
      <c r="J68" s="420"/>
      <c r="K68" s="2"/>
      <c r="L68" s="2"/>
      <c r="M68" s="2"/>
      <c r="N68" s="2"/>
      <c r="O68" s="2"/>
      <c r="P68" s="2"/>
      <c r="Q68" s="2"/>
      <c r="R68" s="2"/>
      <c r="S68" s="2"/>
      <c r="T68" s="2"/>
      <c r="U68" s="2"/>
      <c r="V68" s="2"/>
    </row>
    <row r="69" spans="1:27" ht="15.75" customHeight="1" outlineLevel="1" x14ac:dyDescent="0.25">
      <c r="A69" s="13"/>
      <c r="B69" s="114"/>
      <c r="C69" s="292" t="s">
        <v>72</v>
      </c>
      <c r="D69" s="292"/>
      <c r="E69" s="292"/>
      <c r="F69" s="302" t="s">
        <v>214</v>
      </c>
      <c r="G69" s="302"/>
      <c r="H69" s="302"/>
      <c r="I69" s="302"/>
      <c r="J69" s="420"/>
      <c r="K69" s="2"/>
      <c r="L69" s="2"/>
      <c r="M69" s="2"/>
      <c r="N69" s="2"/>
      <c r="O69" s="2"/>
      <c r="P69" s="2"/>
      <c r="Q69" s="2"/>
      <c r="R69" s="2"/>
      <c r="S69" s="2"/>
      <c r="T69" s="2"/>
      <c r="U69" s="2"/>
      <c r="V69" s="2"/>
    </row>
    <row r="70" spans="1:27" ht="15.75" customHeight="1" outlineLevel="1" x14ac:dyDescent="0.25">
      <c r="A70" s="13"/>
      <c r="B70" s="114"/>
      <c r="C70" s="292" t="s">
        <v>71</v>
      </c>
      <c r="D70" s="292"/>
      <c r="E70" s="292"/>
      <c r="F70" s="302" t="s">
        <v>215</v>
      </c>
      <c r="G70" s="302"/>
      <c r="H70" s="302"/>
      <c r="I70" s="302"/>
      <c r="J70" s="420"/>
      <c r="K70" s="2"/>
      <c r="L70" s="2"/>
      <c r="M70" s="2"/>
      <c r="N70" s="2"/>
      <c r="O70" s="2"/>
      <c r="P70" s="2"/>
      <c r="Q70" s="2"/>
      <c r="R70" s="2"/>
      <c r="S70" s="2"/>
      <c r="T70" s="2"/>
      <c r="U70" s="2"/>
      <c r="V70" s="2"/>
    </row>
    <row r="71" spans="1:27" ht="15.75" customHeight="1" outlineLevel="1" x14ac:dyDescent="0.25">
      <c r="A71" s="13"/>
      <c r="B71" s="114"/>
      <c r="C71" s="292" t="s">
        <v>69</v>
      </c>
      <c r="D71" s="292"/>
      <c r="E71" s="292"/>
      <c r="F71" s="302" t="s">
        <v>216</v>
      </c>
      <c r="G71" s="302"/>
      <c r="H71" s="302"/>
      <c r="I71" s="302"/>
      <c r="J71" s="420"/>
      <c r="K71" s="2"/>
      <c r="L71" s="2"/>
      <c r="M71" s="2"/>
      <c r="N71" s="2"/>
      <c r="O71" s="2"/>
      <c r="P71" s="2"/>
      <c r="Q71" s="2"/>
      <c r="R71" s="2"/>
      <c r="S71" s="2"/>
      <c r="T71" s="2"/>
      <c r="U71" s="2"/>
      <c r="V71" s="2"/>
    </row>
    <row r="72" spans="1:27" ht="15.75" customHeight="1" outlineLevel="1" x14ac:dyDescent="0.25">
      <c r="A72" s="13"/>
      <c r="B72" s="114"/>
      <c r="C72" s="292" t="s">
        <v>67</v>
      </c>
      <c r="D72" s="292"/>
      <c r="E72" s="292"/>
      <c r="F72" s="302" t="s">
        <v>217</v>
      </c>
      <c r="G72" s="302"/>
      <c r="H72" s="302"/>
      <c r="I72" s="302"/>
      <c r="J72" s="420"/>
      <c r="K72" s="2"/>
      <c r="L72" s="2"/>
      <c r="M72" s="2"/>
      <c r="N72" s="2"/>
      <c r="O72" s="2"/>
      <c r="P72" s="2"/>
      <c r="Q72" s="2"/>
      <c r="R72" s="2"/>
      <c r="S72" s="2"/>
      <c r="T72" s="2"/>
      <c r="U72" s="2"/>
      <c r="V72" s="2"/>
    </row>
    <row r="73" spans="1:27" ht="21.75" hidden="1" customHeight="1" outlineLevel="1" x14ac:dyDescent="0.25">
      <c r="A73" s="13"/>
      <c r="B73" s="114"/>
      <c r="C73" s="292" t="s">
        <v>65</v>
      </c>
      <c r="D73" s="292"/>
      <c r="E73" s="292"/>
      <c r="F73" s="302" t="s">
        <v>227</v>
      </c>
      <c r="G73" s="302"/>
      <c r="H73" s="302"/>
      <c r="I73" s="302"/>
      <c r="J73" s="420"/>
      <c r="K73" s="2"/>
      <c r="L73" s="2"/>
      <c r="M73" s="2"/>
      <c r="N73" s="2"/>
      <c r="O73" s="2"/>
      <c r="P73" s="2"/>
      <c r="Q73" s="2"/>
      <c r="R73" s="2"/>
      <c r="S73" s="2"/>
      <c r="T73" s="2"/>
      <c r="U73" s="2"/>
      <c r="V73" s="2"/>
    </row>
    <row r="74" spans="1:27" ht="7.5" customHeight="1" outlineLevel="1" x14ac:dyDescent="0.25">
      <c r="A74" s="13"/>
      <c r="B74" s="84"/>
      <c r="C74" s="10"/>
      <c r="D74" s="10"/>
      <c r="E74" s="10"/>
      <c r="F74" s="10"/>
      <c r="G74" s="10"/>
      <c r="H74" s="10"/>
      <c r="I74" s="10"/>
      <c r="J74" s="97"/>
      <c r="K74" s="2"/>
      <c r="L74" s="2"/>
      <c r="M74" s="2"/>
      <c r="N74" s="2"/>
      <c r="O74" s="2"/>
      <c r="P74" s="2"/>
      <c r="Q74" s="2"/>
      <c r="R74" s="2"/>
      <c r="S74" s="2"/>
      <c r="T74" s="2"/>
      <c r="U74" s="2"/>
      <c r="V74" s="2"/>
    </row>
    <row r="75" spans="1:27" s="5" customFormat="1" ht="12" customHeight="1" outlineLevel="1" x14ac:dyDescent="0.25">
      <c r="A75" s="13" t="s">
        <v>63</v>
      </c>
      <c r="B75" s="299" t="s">
        <v>62</v>
      </c>
      <c r="C75" s="300"/>
      <c r="D75" s="300"/>
      <c r="E75" s="300"/>
      <c r="F75" s="300"/>
      <c r="G75" s="300"/>
      <c r="H75" s="300"/>
      <c r="I75" s="300"/>
      <c r="J75" s="422"/>
      <c r="K75" s="6"/>
      <c r="L75" s="6"/>
      <c r="M75" s="6"/>
      <c r="N75" s="6"/>
      <c r="O75" s="6"/>
      <c r="P75" s="6"/>
      <c r="Q75" s="6"/>
      <c r="R75" s="6"/>
      <c r="S75" s="6"/>
      <c r="T75" s="6"/>
      <c r="U75" s="6"/>
      <c r="V75" s="6"/>
    </row>
    <row r="76" spans="1:27" ht="26.25" customHeight="1" outlineLevel="1" x14ac:dyDescent="0.25">
      <c r="A76" s="13"/>
      <c r="B76" s="293" t="s">
        <v>218</v>
      </c>
      <c r="C76" s="294"/>
      <c r="D76" s="294"/>
      <c r="E76" s="294"/>
      <c r="F76" s="294"/>
      <c r="G76" s="294"/>
      <c r="H76" s="294"/>
      <c r="I76" s="294"/>
      <c r="J76" s="413"/>
      <c r="K76" s="2"/>
      <c r="L76" s="2"/>
      <c r="M76" s="2"/>
      <c r="N76" s="2"/>
      <c r="O76" s="2"/>
      <c r="P76" s="2"/>
      <c r="Q76" s="2"/>
      <c r="R76" s="2"/>
      <c r="S76" s="2"/>
      <c r="T76" s="2"/>
      <c r="U76" s="2"/>
      <c r="V76" s="2"/>
    </row>
    <row r="77" spans="1:27" hidden="1" x14ac:dyDescent="0.25">
      <c r="A77" s="19"/>
      <c r="B77" s="112"/>
      <c r="C77" s="10"/>
      <c r="D77" s="10"/>
      <c r="E77" s="10"/>
      <c r="F77" s="10"/>
      <c r="G77" s="10"/>
      <c r="H77" s="10"/>
      <c r="I77" s="10"/>
      <c r="J77" s="97"/>
      <c r="K77" s="2"/>
      <c r="L77" s="2"/>
      <c r="M77" s="2"/>
      <c r="N77" s="2"/>
      <c r="O77" s="2"/>
      <c r="P77" s="2"/>
      <c r="Q77" s="2"/>
      <c r="R77" s="2"/>
      <c r="S77" s="2"/>
      <c r="T77" s="2"/>
      <c r="U77" s="2"/>
      <c r="V77" s="2"/>
    </row>
    <row r="78" spans="1:27" ht="15" hidden="1" customHeight="1" outlineLevel="1" x14ac:dyDescent="0.25">
      <c r="A78" s="18"/>
      <c r="B78" s="101" t="s">
        <v>60</v>
      </c>
      <c r="C78" s="10"/>
      <c r="D78" s="10"/>
      <c r="E78" s="10"/>
      <c r="F78" s="10"/>
      <c r="G78" s="10"/>
      <c r="H78" s="10"/>
      <c r="I78" s="10"/>
      <c r="J78" s="97"/>
      <c r="K78" s="17"/>
      <c r="L78" s="17"/>
      <c r="M78" s="17"/>
      <c r="N78" s="17"/>
      <c r="O78" s="17"/>
      <c r="P78" s="17"/>
      <c r="Q78" s="17"/>
      <c r="R78" s="17"/>
      <c r="S78" s="17"/>
      <c r="T78" s="17"/>
      <c r="U78" s="17"/>
      <c r="V78" s="17"/>
    </row>
    <row r="79" spans="1:27" s="5" customFormat="1" ht="38.450000000000003" hidden="1" customHeight="1" outlineLevel="1" x14ac:dyDescent="0.25">
      <c r="A79" s="13" t="s">
        <v>59</v>
      </c>
      <c r="B79" s="296" t="s">
        <v>58</v>
      </c>
      <c r="C79" s="297"/>
      <c r="D79" s="297"/>
      <c r="E79" s="297"/>
      <c r="F79" s="297"/>
      <c r="G79" s="297"/>
      <c r="H79" s="297"/>
      <c r="I79" s="297"/>
      <c r="J79" s="417"/>
      <c r="K79" s="6"/>
      <c r="L79" s="6"/>
      <c r="M79" s="6"/>
      <c r="N79" s="6"/>
      <c r="O79" s="6"/>
      <c r="P79" s="6"/>
      <c r="Q79" s="6"/>
      <c r="R79" s="6"/>
      <c r="S79" s="6"/>
      <c r="T79" s="6"/>
      <c r="U79" s="6"/>
      <c r="V79" s="6"/>
    </row>
    <row r="80" spans="1:27" ht="27.75" hidden="1" customHeight="1" outlineLevel="1" x14ac:dyDescent="0.25">
      <c r="A80" s="16"/>
      <c r="B80" s="293"/>
      <c r="C80" s="294"/>
      <c r="D80" s="294"/>
      <c r="E80" s="294"/>
      <c r="F80" s="294"/>
      <c r="G80" s="294"/>
      <c r="H80" s="294"/>
      <c r="I80" s="294"/>
      <c r="J80" s="413"/>
      <c r="K80" s="2"/>
      <c r="L80" s="2"/>
      <c r="M80" s="2"/>
      <c r="N80" s="2"/>
      <c r="O80" s="2"/>
      <c r="P80" s="2"/>
      <c r="Q80" s="2"/>
      <c r="R80" s="2"/>
      <c r="S80" s="2"/>
      <c r="T80" s="2"/>
      <c r="U80" s="2"/>
      <c r="V80" s="2"/>
    </row>
    <row r="81" spans="1:22" hidden="1" collapsed="1" x14ac:dyDescent="0.25">
      <c r="A81" s="16"/>
      <c r="B81" s="114"/>
      <c r="C81" s="15"/>
      <c r="D81" s="15"/>
      <c r="E81" s="15"/>
      <c r="F81" s="15"/>
      <c r="G81" s="15"/>
      <c r="H81" s="15"/>
      <c r="I81" s="15"/>
      <c r="J81" s="115"/>
      <c r="K81" s="2"/>
      <c r="L81" s="2"/>
      <c r="M81" s="2"/>
      <c r="N81" s="2"/>
      <c r="O81" s="2"/>
      <c r="P81" s="2"/>
      <c r="Q81" s="2"/>
      <c r="R81" s="2"/>
      <c r="S81" s="2"/>
      <c r="T81" s="2"/>
      <c r="U81" s="2"/>
      <c r="V81" s="2"/>
    </row>
    <row r="82" spans="1:22" ht="5.25" hidden="1" customHeight="1" x14ac:dyDescent="0.25">
      <c r="A82" s="198"/>
      <c r="B82" s="84"/>
      <c r="C82" s="10"/>
      <c r="D82" s="10"/>
      <c r="E82" s="10"/>
      <c r="F82" s="10"/>
      <c r="G82" s="10"/>
      <c r="H82" s="10"/>
      <c r="I82" s="10"/>
      <c r="J82" s="97"/>
      <c r="K82" s="198"/>
      <c r="L82" s="198"/>
      <c r="M82" s="198"/>
      <c r="N82" s="198"/>
      <c r="O82" s="198"/>
      <c r="P82" s="198"/>
      <c r="Q82" s="198"/>
      <c r="R82" s="198"/>
      <c r="S82" s="198"/>
      <c r="T82" s="198"/>
      <c r="U82" s="198"/>
      <c r="V82" s="198"/>
    </row>
    <row r="83" spans="1:22" s="14" customFormat="1" hidden="1" x14ac:dyDescent="0.25">
      <c r="A83" s="4"/>
      <c r="B83" s="114"/>
      <c r="C83" s="15"/>
      <c r="D83" s="15"/>
      <c r="E83" s="15"/>
      <c r="F83" s="15"/>
      <c r="G83" s="15"/>
      <c r="H83" s="15"/>
      <c r="I83" s="15"/>
      <c r="J83" s="115"/>
      <c r="K83" s="4"/>
      <c r="L83" s="4"/>
      <c r="M83" s="4"/>
      <c r="N83" s="4"/>
      <c r="O83" s="4"/>
      <c r="P83" s="4"/>
      <c r="Q83" s="4"/>
      <c r="R83" s="4"/>
      <c r="S83" s="4"/>
      <c r="T83" s="4"/>
      <c r="U83" s="4"/>
      <c r="V83" s="4"/>
    </row>
    <row r="84" spans="1:22" s="5" customFormat="1" ht="15" hidden="1" customHeight="1" x14ac:dyDescent="0.25">
      <c r="A84" s="7" t="s">
        <v>57</v>
      </c>
      <c r="B84" s="296" t="s">
        <v>56</v>
      </c>
      <c r="C84" s="297"/>
      <c r="D84" s="297"/>
      <c r="E84" s="297"/>
      <c r="F84" s="297"/>
      <c r="G84" s="297"/>
      <c r="H84" s="297"/>
      <c r="I84" s="297"/>
      <c r="J84" s="417"/>
      <c r="K84" s="6"/>
      <c r="L84" s="6"/>
      <c r="M84" s="6"/>
      <c r="N84" s="6"/>
      <c r="O84" s="6"/>
      <c r="P84" s="6"/>
      <c r="Q84" s="6"/>
      <c r="R84" s="6"/>
      <c r="S84" s="6"/>
      <c r="T84" s="6"/>
      <c r="U84" s="6"/>
      <c r="V84" s="6"/>
    </row>
    <row r="85" spans="1:22" ht="30" hidden="1" customHeight="1" x14ac:dyDescent="0.25">
      <c r="A85" s="4"/>
      <c r="B85" s="293"/>
      <c r="C85" s="294"/>
      <c r="D85" s="294"/>
      <c r="E85" s="294"/>
      <c r="F85" s="294"/>
      <c r="G85" s="294"/>
      <c r="H85" s="294"/>
      <c r="I85" s="294"/>
      <c r="J85" s="413"/>
      <c r="K85" s="2"/>
      <c r="L85" s="2"/>
      <c r="M85" s="2"/>
      <c r="N85" s="2"/>
      <c r="O85" s="2"/>
      <c r="P85" s="2"/>
      <c r="Q85" s="2"/>
      <c r="R85" s="2"/>
      <c r="S85" s="2"/>
      <c r="T85" s="2"/>
      <c r="U85" s="2"/>
      <c r="V85" s="2"/>
    </row>
    <row r="86" spans="1:22" hidden="1" x14ac:dyDescent="0.25">
      <c r="A86" s="4"/>
      <c r="B86" s="84"/>
      <c r="C86" s="10"/>
      <c r="D86" s="10"/>
      <c r="E86" s="10"/>
      <c r="F86" s="10"/>
      <c r="G86" s="10"/>
      <c r="H86" s="10"/>
      <c r="I86" s="10"/>
      <c r="J86" s="97"/>
      <c r="K86" s="2"/>
      <c r="L86" s="2"/>
      <c r="M86" s="2"/>
      <c r="N86" s="2"/>
      <c r="O86" s="2"/>
      <c r="P86" s="2"/>
      <c r="Q86" s="2"/>
      <c r="R86" s="2"/>
      <c r="S86" s="2"/>
      <c r="T86" s="2"/>
      <c r="U86" s="2"/>
      <c r="V86" s="2"/>
    </row>
    <row r="87" spans="1:22" hidden="1" x14ac:dyDescent="0.25">
      <c r="A87" s="197"/>
      <c r="B87" s="113" t="s">
        <v>55</v>
      </c>
      <c r="C87" s="10"/>
      <c r="D87" s="10"/>
      <c r="E87" s="10"/>
      <c r="F87" s="10"/>
      <c r="G87" s="10"/>
      <c r="H87" s="10"/>
      <c r="I87" s="10"/>
      <c r="J87" s="97"/>
      <c r="K87" s="197"/>
      <c r="L87" s="197"/>
      <c r="M87" s="197"/>
      <c r="N87" s="197"/>
      <c r="O87" s="197"/>
      <c r="P87" s="197"/>
      <c r="Q87" s="197"/>
      <c r="R87" s="197"/>
      <c r="S87" s="197"/>
      <c r="T87" s="197"/>
      <c r="U87" s="197"/>
      <c r="V87" s="197"/>
    </row>
    <row r="88" spans="1:22" ht="5.25" hidden="1" customHeight="1" x14ac:dyDescent="0.25">
      <c r="A88" s="198"/>
      <c r="B88" s="84"/>
      <c r="C88" s="10"/>
      <c r="D88" s="10"/>
      <c r="E88" s="10"/>
      <c r="F88" s="10"/>
      <c r="G88" s="10"/>
      <c r="H88" s="10"/>
      <c r="I88" s="10"/>
      <c r="J88" s="97"/>
      <c r="K88" s="198"/>
      <c r="L88" s="198"/>
      <c r="M88" s="198"/>
      <c r="N88" s="198"/>
      <c r="O88" s="198"/>
      <c r="P88" s="198"/>
      <c r="Q88" s="198"/>
      <c r="R88" s="198"/>
      <c r="S88" s="198"/>
      <c r="T88" s="198"/>
      <c r="U88" s="198"/>
      <c r="V88" s="198"/>
    </row>
    <row r="89" spans="1:22" s="5" customFormat="1" ht="15" hidden="1" customHeight="1" x14ac:dyDescent="0.25">
      <c r="A89" s="7" t="s">
        <v>54</v>
      </c>
      <c r="B89" s="296" t="s">
        <v>53</v>
      </c>
      <c r="C89" s="297"/>
      <c r="D89" s="297"/>
      <c r="E89" s="297"/>
      <c r="F89" s="297"/>
      <c r="G89" s="297"/>
      <c r="H89" s="297"/>
      <c r="I89" s="297"/>
      <c r="J89" s="417"/>
      <c r="K89" s="6"/>
      <c r="L89" s="6"/>
      <c r="M89" s="6"/>
      <c r="N89" s="6"/>
      <c r="O89" s="6"/>
      <c r="P89" s="6"/>
      <c r="Q89" s="6"/>
      <c r="R89" s="6"/>
      <c r="S89" s="6"/>
      <c r="T89" s="6"/>
      <c r="U89" s="6"/>
      <c r="V89" s="6"/>
    </row>
    <row r="90" spans="1:22" ht="27.75" hidden="1" customHeight="1" x14ac:dyDescent="0.25">
      <c r="A90" s="3"/>
      <c r="B90" s="334" t="s">
        <v>52</v>
      </c>
      <c r="C90" s="335"/>
      <c r="D90" s="335"/>
      <c r="E90" s="335"/>
      <c r="F90" s="335"/>
      <c r="G90" s="335"/>
      <c r="H90" s="335"/>
      <c r="I90" s="335"/>
      <c r="J90" s="416"/>
      <c r="K90" s="2"/>
      <c r="L90" s="2"/>
      <c r="M90" s="2"/>
      <c r="N90" s="2"/>
      <c r="O90" s="2"/>
      <c r="P90" s="2"/>
      <c r="Q90" s="2"/>
      <c r="R90" s="2"/>
      <c r="S90" s="2"/>
      <c r="T90" s="2"/>
      <c r="U90" s="2"/>
      <c r="V90" s="2"/>
    </row>
    <row r="91" spans="1:22" hidden="1" x14ac:dyDescent="0.25">
      <c r="A91" s="3"/>
      <c r="B91" s="56" t="s">
        <v>51</v>
      </c>
      <c r="C91" s="48"/>
      <c r="D91" s="48"/>
      <c r="E91" s="48"/>
      <c r="F91" s="48"/>
      <c r="G91" s="48"/>
      <c r="H91" s="48"/>
      <c r="I91" s="48"/>
      <c r="J91" s="116"/>
      <c r="K91" s="2"/>
      <c r="L91" s="2"/>
      <c r="M91" s="2"/>
      <c r="N91" s="2"/>
      <c r="O91" s="2"/>
      <c r="P91" s="2"/>
      <c r="Q91" s="2"/>
      <c r="R91" s="2"/>
      <c r="S91" s="2"/>
      <c r="T91" s="2"/>
      <c r="U91" s="2"/>
      <c r="V91" s="2"/>
    </row>
    <row r="92" spans="1:22" x14ac:dyDescent="0.25">
      <c r="A92" s="3"/>
      <c r="B92" s="339" t="s">
        <v>225</v>
      </c>
      <c r="C92" s="340"/>
      <c r="D92" s="74" t="str">
        <f t="shared" ref="D92:I92" si="0">D$113</f>
        <v>FY19</v>
      </c>
      <c r="E92" s="74" t="str">
        <f t="shared" si="0"/>
        <v>FY20</v>
      </c>
      <c r="F92" s="74" t="str">
        <f t="shared" si="0"/>
        <v>FY21</v>
      </c>
      <c r="G92" s="74" t="str">
        <f t="shared" si="0"/>
        <v>FY22</v>
      </c>
      <c r="H92" s="74" t="str">
        <f t="shared" si="0"/>
        <v>FY23</v>
      </c>
      <c r="I92" s="74" t="str">
        <f t="shared" si="0"/>
        <v>FY24</v>
      </c>
      <c r="J92" s="75" t="s">
        <v>10</v>
      </c>
      <c r="K92" s="2"/>
      <c r="L92" s="2"/>
      <c r="M92" s="2"/>
      <c r="N92" s="2"/>
      <c r="O92" s="2"/>
      <c r="P92" s="2"/>
      <c r="Q92" s="2"/>
      <c r="R92" s="2"/>
      <c r="S92" s="2"/>
      <c r="T92" s="2"/>
      <c r="U92" s="2"/>
      <c r="V92" s="2"/>
    </row>
    <row r="93" spans="1:22" ht="15" customHeight="1" x14ac:dyDescent="0.25">
      <c r="A93" s="3"/>
      <c r="B93" s="423" t="s">
        <v>231</v>
      </c>
      <c r="C93" s="424"/>
      <c r="D93" s="145">
        <f>+D103-D102-D101-D100</f>
        <v>119612.3081504459</v>
      </c>
      <c r="E93" s="145">
        <f t="shared" ref="E93:I93" si="1">+E103-E102-E101-E100</f>
        <v>135510.80263668092</v>
      </c>
      <c r="F93" s="145">
        <f t="shared" si="1"/>
        <v>138763.06189996126</v>
      </c>
      <c r="G93" s="145">
        <f t="shared" si="1"/>
        <v>137281.47712446688</v>
      </c>
      <c r="H93" s="145">
        <f t="shared" si="1"/>
        <v>135583.07506475382</v>
      </c>
      <c r="I93" s="145">
        <f t="shared" si="1"/>
        <v>138618.51704381546</v>
      </c>
      <c r="J93" s="146">
        <f>SUM(D93:I93)</f>
        <v>805369.24192012427</v>
      </c>
      <c r="K93" s="2"/>
      <c r="L93" s="2"/>
      <c r="M93" s="2"/>
      <c r="N93" s="2"/>
      <c r="O93" s="2"/>
      <c r="P93" s="2"/>
      <c r="Q93" s="2"/>
      <c r="R93" s="2"/>
      <c r="S93" s="2"/>
      <c r="T93" s="2"/>
      <c r="U93" s="2"/>
      <c r="V93" s="2"/>
    </row>
    <row r="94" spans="1:22" ht="15" hidden="1" customHeight="1" outlineLevel="1" x14ac:dyDescent="0.25">
      <c r="A94" s="3"/>
      <c r="B94" s="319" t="s">
        <v>50</v>
      </c>
      <c r="C94" s="320"/>
      <c r="D94" s="51">
        <v>0</v>
      </c>
      <c r="E94" s="51">
        <v>0</v>
      </c>
      <c r="F94" s="51">
        <v>0</v>
      </c>
      <c r="G94" s="51">
        <v>0</v>
      </c>
      <c r="H94" s="51">
        <v>0</v>
      </c>
      <c r="I94" s="51">
        <v>0</v>
      </c>
      <c r="J94" s="76">
        <f t="shared" ref="J94:J97" si="2">SUM(D94:I94)</f>
        <v>0</v>
      </c>
      <c r="K94" s="2"/>
      <c r="L94" s="2"/>
      <c r="M94" s="2"/>
      <c r="N94" s="2"/>
      <c r="O94" s="2"/>
      <c r="P94" s="2"/>
      <c r="Q94" s="2"/>
      <c r="R94" s="2"/>
      <c r="S94" s="2"/>
      <c r="T94" s="2"/>
      <c r="U94" s="2"/>
      <c r="V94" s="2"/>
    </row>
    <row r="95" spans="1:22" ht="15" hidden="1" customHeight="1" outlineLevel="1" x14ac:dyDescent="0.25">
      <c r="A95" s="3"/>
      <c r="B95" s="319" t="s">
        <v>49</v>
      </c>
      <c r="C95" s="320"/>
      <c r="D95" s="51">
        <v>0</v>
      </c>
      <c r="E95" s="51">
        <v>0</v>
      </c>
      <c r="F95" s="51">
        <v>0</v>
      </c>
      <c r="G95" s="51">
        <v>0</v>
      </c>
      <c r="H95" s="51">
        <v>0</v>
      </c>
      <c r="I95" s="51">
        <v>0</v>
      </c>
      <c r="J95" s="76">
        <f t="shared" si="2"/>
        <v>0</v>
      </c>
      <c r="K95" s="2"/>
      <c r="L95" s="2"/>
      <c r="M95" s="2"/>
      <c r="N95" s="2"/>
      <c r="O95" s="2"/>
      <c r="P95" s="2"/>
      <c r="Q95" s="2"/>
      <c r="R95" s="2"/>
      <c r="S95" s="2"/>
      <c r="T95" s="2"/>
      <c r="U95" s="2"/>
      <c r="V95" s="2"/>
    </row>
    <row r="96" spans="1:22" ht="15" hidden="1" customHeight="1" outlineLevel="1" x14ac:dyDescent="0.25">
      <c r="A96" s="3"/>
      <c r="B96" s="319" t="s">
        <v>48</v>
      </c>
      <c r="C96" s="320"/>
      <c r="D96" s="51">
        <v>0</v>
      </c>
      <c r="E96" s="51">
        <v>0</v>
      </c>
      <c r="F96" s="51">
        <v>0</v>
      </c>
      <c r="G96" s="51">
        <v>0</v>
      </c>
      <c r="H96" s="51">
        <v>0</v>
      </c>
      <c r="I96" s="51">
        <v>0</v>
      </c>
      <c r="J96" s="76">
        <f t="shared" si="2"/>
        <v>0</v>
      </c>
      <c r="K96" s="2"/>
      <c r="L96" s="2"/>
      <c r="M96" s="2"/>
      <c r="N96" s="2"/>
      <c r="O96" s="2"/>
      <c r="P96" s="2"/>
      <c r="Q96" s="2"/>
      <c r="R96" s="2"/>
      <c r="S96" s="2"/>
      <c r="T96" s="2"/>
      <c r="U96" s="2"/>
      <c r="V96" s="2"/>
    </row>
    <row r="97" spans="1:24" ht="15" hidden="1" customHeight="1" outlineLevel="1" x14ac:dyDescent="0.25">
      <c r="A97" s="3"/>
      <c r="B97" s="319" t="s">
        <v>47</v>
      </c>
      <c r="C97" s="320"/>
      <c r="D97" s="51">
        <v>0</v>
      </c>
      <c r="E97" s="51">
        <v>0</v>
      </c>
      <c r="F97" s="51">
        <v>0</v>
      </c>
      <c r="G97" s="51">
        <v>0</v>
      </c>
      <c r="H97" s="51">
        <v>0</v>
      </c>
      <c r="I97" s="51">
        <v>0</v>
      </c>
      <c r="J97" s="76">
        <f t="shared" si="2"/>
        <v>0</v>
      </c>
      <c r="K97" s="2"/>
      <c r="L97" s="2"/>
      <c r="M97" s="2"/>
      <c r="N97" s="2"/>
      <c r="O97" s="2"/>
      <c r="P97" s="2"/>
      <c r="Q97" s="2"/>
      <c r="R97" s="2"/>
      <c r="S97" s="2"/>
      <c r="T97" s="2"/>
      <c r="U97" s="2"/>
      <c r="V97" s="2"/>
    </row>
    <row r="98" spans="1:24" ht="15" customHeight="1" collapsed="1" x14ac:dyDescent="0.25">
      <c r="A98" s="3"/>
      <c r="B98" s="286" t="s">
        <v>46</v>
      </c>
      <c r="C98" s="287"/>
      <c r="D98" s="52"/>
      <c r="E98" s="52"/>
      <c r="F98" s="53"/>
      <c r="G98" s="53"/>
      <c r="H98" s="53"/>
      <c r="I98" s="53"/>
      <c r="J98" s="77"/>
      <c r="K98" s="2"/>
      <c r="L98" s="2"/>
      <c r="M98" s="2"/>
      <c r="N98" s="2"/>
      <c r="O98" s="2"/>
      <c r="P98" s="2"/>
      <c r="Q98" s="2"/>
      <c r="R98" s="2"/>
      <c r="S98" s="2"/>
      <c r="T98" s="2"/>
      <c r="U98" s="2"/>
      <c r="V98" s="2"/>
    </row>
    <row r="99" spans="1:24" x14ac:dyDescent="0.25">
      <c r="A99" s="3"/>
      <c r="B99" s="290" t="s">
        <v>45</v>
      </c>
      <c r="C99" s="291"/>
      <c r="D99" s="54"/>
      <c r="E99" s="54"/>
      <c r="F99" s="54"/>
      <c r="G99" s="54"/>
      <c r="H99" s="54"/>
      <c r="I99" s="54"/>
      <c r="J99" s="76">
        <f t="shared" ref="J99:J102" si="3">SUM(D99:I99)</f>
        <v>0</v>
      </c>
      <c r="K99" s="2"/>
      <c r="L99" s="2"/>
      <c r="M99" s="2"/>
      <c r="N99" s="2"/>
      <c r="O99" s="2"/>
      <c r="P99" s="2"/>
      <c r="Q99" s="2"/>
      <c r="R99" s="2"/>
      <c r="S99" s="2"/>
      <c r="T99" s="2"/>
      <c r="U99" s="2"/>
      <c r="V99" s="2"/>
    </row>
    <row r="100" spans="1:24" x14ac:dyDescent="0.25">
      <c r="A100" s="3"/>
      <c r="B100" s="290" t="s">
        <v>44</v>
      </c>
      <c r="C100" s="291"/>
      <c r="D100" s="55">
        <f t="shared" ref="D100:I100" si="4">(D120-D102)*0.1</f>
        <v>15948.307753392786</v>
      </c>
      <c r="E100" s="55">
        <f t="shared" si="4"/>
        <v>18068.10701822412</v>
      </c>
      <c r="F100" s="55">
        <f t="shared" si="4"/>
        <v>18501.741586661501</v>
      </c>
      <c r="G100" s="55">
        <f t="shared" si="4"/>
        <v>18935.376155098878</v>
      </c>
      <c r="H100" s="55">
        <f t="shared" si="4"/>
        <v>19369.010723536259</v>
      </c>
      <c r="I100" s="55">
        <f t="shared" si="4"/>
        <v>19802.645291973637</v>
      </c>
      <c r="J100" s="76">
        <f t="shared" si="3"/>
        <v>110625.18852888717</v>
      </c>
      <c r="K100" s="2"/>
      <c r="L100" s="2"/>
      <c r="M100" s="2"/>
      <c r="N100" s="2"/>
      <c r="O100" s="2"/>
      <c r="P100" s="2"/>
      <c r="Q100" s="2"/>
      <c r="R100" s="2"/>
      <c r="S100" s="2"/>
      <c r="T100" s="2"/>
      <c r="U100" s="2"/>
      <c r="V100" s="2"/>
    </row>
    <row r="101" spans="1:24" x14ac:dyDescent="0.25">
      <c r="A101" s="3"/>
      <c r="B101" s="288" t="s">
        <v>219</v>
      </c>
      <c r="C101" s="289"/>
      <c r="D101" s="55">
        <f>(D120-D102)*0.15</f>
        <v>23922.461630089179</v>
      </c>
      <c r="E101" s="55">
        <f>(E120-E102)*0.15</f>
        <v>27102.160527336182</v>
      </c>
      <c r="F101" s="55">
        <f>(F120-F102)*0.15</f>
        <v>27752.612379992246</v>
      </c>
      <c r="G101" s="55">
        <f>(G120-G102)*0.175</f>
        <v>33136.908271423032</v>
      </c>
      <c r="H101" s="55">
        <f>(H120-H102)*0.2</f>
        <v>38738.021447072519</v>
      </c>
      <c r="I101" s="55">
        <f>(I120-I102)*0.2</f>
        <v>39605.290583947273</v>
      </c>
      <c r="J101" s="76">
        <f t="shared" ref="J101" si="5">SUM(D101:I101)</f>
        <v>190257.45483986044</v>
      </c>
      <c r="K101" s="2"/>
      <c r="L101" s="2"/>
      <c r="M101" s="2"/>
      <c r="N101" s="2"/>
      <c r="O101" s="2"/>
      <c r="P101" s="2"/>
      <c r="Q101" s="2"/>
      <c r="R101" s="2"/>
      <c r="S101" s="2"/>
      <c r="T101" s="2"/>
      <c r="U101" s="2"/>
      <c r="V101" s="2"/>
    </row>
    <row r="102" spans="1:24" x14ac:dyDescent="0.25">
      <c r="A102" s="3"/>
      <c r="B102" s="425" t="s">
        <v>220</v>
      </c>
      <c r="C102" s="426"/>
      <c r="D102" s="259">
        <f t="shared" ref="D102:I102" si="6">(14.47/25.79)*(D118*D119)</f>
        <v>203862.20246607211</v>
      </c>
      <c r="E102" s="259">
        <f t="shared" si="6"/>
        <v>230958.92981775885</v>
      </c>
      <c r="F102" s="259">
        <f t="shared" si="6"/>
        <v>236501.94413338506</v>
      </c>
      <c r="G102" s="259">
        <f t="shared" si="6"/>
        <v>242044.95844901126</v>
      </c>
      <c r="H102" s="259">
        <f t="shared" si="6"/>
        <v>247587.9727646375</v>
      </c>
      <c r="I102" s="259">
        <f t="shared" si="6"/>
        <v>253130.9870802637</v>
      </c>
      <c r="J102" s="260">
        <f t="shared" si="3"/>
        <v>1414086.9947111285</v>
      </c>
      <c r="K102" s="2"/>
      <c r="L102" s="2"/>
      <c r="M102" s="2"/>
      <c r="N102" s="2"/>
      <c r="O102" s="2"/>
      <c r="P102" s="2"/>
      <c r="Q102" s="2"/>
      <c r="R102" s="2"/>
      <c r="S102" s="2"/>
      <c r="T102" s="2"/>
      <c r="U102" s="2"/>
      <c r="V102" s="2"/>
    </row>
    <row r="103" spans="1:24" x14ac:dyDescent="0.25">
      <c r="A103" s="3"/>
      <c r="B103" s="393" t="s">
        <v>228</v>
      </c>
      <c r="C103" s="394"/>
      <c r="D103" s="261">
        <f>+D120</f>
        <v>363345.27999999997</v>
      </c>
      <c r="E103" s="261">
        <f t="shared" ref="E103:J103" si="7">+E120</f>
        <v>411640.00000000006</v>
      </c>
      <c r="F103" s="261">
        <f t="shared" si="7"/>
        <v>421519.36000000004</v>
      </c>
      <c r="G103" s="261">
        <f t="shared" si="7"/>
        <v>431398.72000000003</v>
      </c>
      <c r="H103" s="261">
        <f t="shared" si="7"/>
        <v>441278.08000000007</v>
      </c>
      <c r="I103" s="261">
        <f t="shared" si="7"/>
        <v>451157.44000000006</v>
      </c>
      <c r="J103" s="262">
        <f t="shared" si="7"/>
        <v>2520338.8800000004</v>
      </c>
      <c r="K103" s="2"/>
      <c r="L103" s="2"/>
      <c r="M103" s="2"/>
      <c r="N103" s="2"/>
      <c r="O103" s="2"/>
      <c r="P103" s="2"/>
      <c r="Q103" s="2"/>
      <c r="R103" s="2"/>
      <c r="S103" s="2"/>
      <c r="T103" s="2"/>
      <c r="U103" s="2"/>
      <c r="V103" s="2"/>
    </row>
    <row r="104" spans="1:24" s="129" customFormat="1" hidden="1" x14ac:dyDescent="0.25">
      <c r="A104" s="126"/>
      <c r="B104" s="199" t="s">
        <v>229</v>
      </c>
      <c r="C104" s="200"/>
      <c r="D104" s="200">
        <f>+D93</f>
        <v>119612.3081504459</v>
      </c>
      <c r="E104" s="200">
        <f t="shared" ref="E104:I104" si="8">+E93</f>
        <v>135510.80263668092</v>
      </c>
      <c r="F104" s="200">
        <f t="shared" si="8"/>
        <v>138763.06189996126</v>
      </c>
      <c r="G104" s="200">
        <f t="shared" si="8"/>
        <v>137281.47712446688</v>
      </c>
      <c r="H104" s="200">
        <f t="shared" si="8"/>
        <v>135583.07506475382</v>
      </c>
      <c r="I104" s="200">
        <f t="shared" si="8"/>
        <v>138618.51704381546</v>
      </c>
      <c r="J104" s="201">
        <f t="shared" ref="J104" si="9">+J93</f>
        <v>805369.24192012427</v>
      </c>
      <c r="K104" s="128"/>
      <c r="L104" s="128"/>
      <c r="M104" s="128"/>
      <c r="N104" s="128"/>
      <c r="O104" s="128"/>
      <c r="P104" s="128"/>
      <c r="Q104" s="128"/>
      <c r="R104" s="128"/>
      <c r="S104" s="128"/>
      <c r="T104" s="128"/>
      <c r="U104" s="128"/>
      <c r="V104" s="128"/>
    </row>
    <row r="105" spans="1:24" ht="20.25" hidden="1" customHeight="1" x14ac:dyDescent="0.25">
      <c r="A105" s="3"/>
      <c r="B105" s="384"/>
      <c r="C105" s="385"/>
      <c r="D105" s="385"/>
      <c r="E105" s="385"/>
      <c r="F105" s="385"/>
      <c r="G105" s="385"/>
      <c r="H105" s="385"/>
      <c r="I105" s="385"/>
      <c r="J105" s="427"/>
      <c r="K105" s="2"/>
      <c r="L105" s="2"/>
      <c r="M105" s="2"/>
      <c r="N105" s="2"/>
      <c r="O105" s="2"/>
      <c r="P105" s="2"/>
      <c r="Q105" s="2"/>
      <c r="R105" s="2"/>
      <c r="S105" s="2"/>
      <c r="T105" s="2"/>
      <c r="U105" s="2"/>
      <c r="V105" s="2"/>
    </row>
    <row r="106" spans="1:24" ht="16.5" hidden="1" customHeight="1" x14ac:dyDescent="0.25">
      <c r="A106" s="13" t="s">
        <v>36</v>
      </c>
      <c r="B106" s="334" t="s">
        <v>41</v>
      </c>
      <c r="C106" s="335"/>
      <c r="D106" s="335"/>
      <c r="E106" s="335"/>
      <c r="F106" s="335"/>
      <c r="G106" s="428"/>
      <c r="H106" s="397"/>
      <c r="I106" s="398"/>
      <c r="J106" s="109"/>
      <c r="K106" s="2"/>
      <c r="L106" s="2"/>
      <c r="M106" s="2"/>
      <c r="N106" s="2"/>
      <c r="O106" s="2"/>
      <c r="P106" s="2"/>
      <c r="Q106" s="2"/>
      <c r="R106" s="2"/>
      <c r="S106" s="2"/>
      <c r="T106" s="2"/>
      <c r="U106" s="2"/>
      <c r="V106" s="2"/>
      <c r="W106" s="12" t="s">
        <v>40</v>
      </c>
      <c r="X106" s="12" t="b">
        <v>0</v>
      </c>
    </row>
    <row r="107" spans="1:24" ht="15" hidden="1" customHeight="1" x14ac:dyDescent="0.25">
      <c r="A107" s="3"/>
      <c r="B107" s="334" t="s">
        <v>39</v>
      </c>
      <c r="C107" s="335"/>
      <c r="D107" s="335"/>
      <c r="E107" s="335"/>
      <c r="F107" s="335"/>
      <c r="G107" s="335"/>
      <c r="H107" s="36"/>
      <c r="I107" s="36"/>
      <c r="J107" s="109"/>
      <c r="K107" s="2"/>
      <c r="L107" s="2"/>
      <c r="M107" s="2"/>
      <c r="N107" s="2"/>
      <c r="O107" s="2"/>
      <c r="P107" s="2"/>
      <c r="Q107" s="2"/>
      <c r="R107" s="2"/>
      <c r="S107" s="2"/>
      <c r="T107" s="2"/>
      <c r="U107" s="2"/>
      <c r="V107" s="2"/>
      <c r="W107" s="12" t="s">
        <v>38</v>
      </c>
      <c r="X107" s="12" t="b">
        <v>0</v>
      </c>
    </row>
    <row r="108" spans="1:24" ht="15" hidden="1" customHeight="1" x14ac:dyDescent="0.25">
      <c r="A108" s="3"/>
      <c r="B108" s="84" t="s">
        <v>37</v>
      </c>
      <c r="C108" s="10"/>
      <c r="D108" s="10"/>
      <c r="E108" s="10"/>
      <c r="F108" s="10"/>
      <c r="G108" s="10"/>
      <c r="H108" s="10"/>
      <c r="I108" s="10"/>
      <c r="J108" s="97"/>
      <c r="K108" s="2"/>
      <c r="L108" s="2"/>
      <c r="M108" s="2"/>
      <c r="N108" s="2"/>
      <c r="O108" s="2"/>
      <c r="P108" s="2"/>
      <c r="Q108" s="2"/>
      <c r="R108" s="2"/>
      <c r="S108" s="2"/>
      <c r="T108" s="2"/>
      <c r="U108" s="2"/>
      <c r="V108" s="2"/>
      <c r="W108" s="12"/>
      <c r="X108" s="12"/>
    </row>
    <row r="109" spans="1:24" hidden="1" x14ac:dyDescent="0.25">
      <c r="A109" s="3"/>
      <c r="B109" s="384"/>
      <c r="C109" s="385"/>
      <c r="D109" s="385"/>
      <c r="E109" s="385"/>
      <c r="F109" s="385"/>
      <c r="G109" s="385"/>
      <c r="H109" s="385"/>
      <c r="I109" s="385"/>
      <c r="J109" s="427"/>
      <c r="K109" s="2"/>
      <c r="L109" s="2"/>
      <c r="M109" s="2"/>
      <c r="N109" s="2"/>
      <c r="O109" s="2"/>
      <c r="P109" s="2"/>
      <c r="Q109" s="2"/>
      <c r="R109" s="2"/>
      <c r="S109" s="2"/>
      <c r="T109" s="2"/>
      <c r="U109" s="2"/>
      <c r="V109" s="2"/>
    </row>
    <row r="110" spans="1:24" s="5" customFormat="1" ht="15" hidden="1" customHeight="1" outlineLevel="1" x14ac:dyDescent="0.25">
      <c r="A110" s="7" t="s">
        <v>36</v>
      </c>
      <c r="B110" s="334" t="s">
        <v>35</v>
      </c>
      <c r="C110" s="335"/>
      <c r="D110" s="335"/>
      <c r="E110" s="335"/>
      <c r="F110" s="335"/>
      <c r="G110" s="335"/>
      <c r="H110" s="335"/>
      <c r="I110" s="335"/>
      <c r="J110" s="416"/>
      <c r="K110" s="6"/>
      <c r="L110" s="6"/>
      <c r="M110" s="6"/>
      <c r="N110" s="6"/>
      <c r="O110" s="6"/>
      <c r="P110" s="6"/>
      <c r="Q110" s="6"/>
      <c r="R110" s="6"/>
      <c r="S110" s="6"/>
      <c r="T110" s="6"/>
      <c r="U110" s="6"/>
      <c r="V110" s="6"/>
    </row>
    <row r="111" spans="1:24" ht="30.75" hidden="1" customHeight="1" outlineLevel="1" x14ac:dyDescent="0.25">
      <c r="A111" s="3"/>
      <c r="B111" s="56" t="s">
        <v>34</v>
      </c>
      <c r="C111" s="48"/>
      <c r="D111" s="48"/>
      <c r="E111" s="48"/>
      <c r="F111" s="48"/>
      <c r="G111" s="48"/>
      <c r="H111" s="48"/>
      <c r="I111" s="48"/>
      <c r="J111" s="116"/>
      <c r="K111" s="2"/>
      <c r="L111" s="2"/>
      <c r="M111" s="2"/>
      <c r="N111" s="2"/>
      <c r="O111" s="2"/>
      <c r="P111" s="2"/>
      <c r="Q111" s="2"/>
      <c r="R111" s="2"/>
      <c r="S111" s="2"/>
      <c r="T111" s="2"/>
      <c r="U111" s="2"/>
      <c r="V111" s="2"/>
    </row>
    <row r="112" spans="1:24" ht="15.75" outlineLevel="1" thickBot="1" x14ac:dyDescent="0.3">
      <c r="A112" s="82"/>
      <c r="B112" s="389" t="s">
        <v>18</v>
      </c>
      <c r="C112" s="390"/>
      <c r="D112" s="74"/>
      <c r="E112" s="83"/>
      <c r="F112" s="83"/>
      <c r="G112" s="83"/>
      <c r="H112" s="83"/>
      <c r="I112" s="83"/>
      <c r="J112" s="75"/>
      <c r="K112" s="2"/>
      <c r="L112" s="2"/>
      <c r="M112" s="2"/>
      <c r="N112" s="2"/>
      <c r="O112" s="2"/>
      <c r="P112" s="2"/>
      <c r="Q112" s="2"/>
      <c r="R112" s="2"/>
      <c r="S112" s="2"/>
      <c r="T112" s="2"/>
      <c r="U112" s="2"/>
      <c r="V112" s="2"/>
    </row>
    <row r="113" spans="1:22" ht="15.75" outlineLevel="1" thickBot="1" x14ac:dyDescent="0.3">
      <c r="A113" s="84"/>
      <c r="B113" s="349" t="s">
        <v>33</v>
      </c>
      <c r="C113" s="350"/>
      <c r="D113" s="251" t="s">
        <v>16</v>
      </c>
      <c r="E113" s="11" t="s">
        <v>15</v>
      </c>
      <c r="F113" s="11" t="s">
        <v>14</v>
      </c>
      <c r="G113" s="11" t="s">
        <v>13</v>
      </c>
      <c r="H113" s="11" t="s">
        <v>12</v>
      </c>
      <c r="I113" s="11" t="s">
        <v>11</v>
      </c>
      <c r="J113" s="85" t="s">
        <v>10</v>
      </c>
      <c r="K113" s="2"/>
      <c r="L113" s="2"/>
      <c r="M113" s="2"/>
      <c r="N113" s="2"/>
      <c r="O113" s="2"/>
      <c r="P113" s="2"/>
      <c r="Q113" s="2"/>
      <c r="R113" s="2"/>
      <c r="S113" s="2"/>
      <c r="T113" s="2"/>
      <c r="U113" s="2"/>
      <c r="V113" s="2"/>
    </row>
    <row r="114" spans="1:22" s="9" customFormat="1" outlineLevel="1" x14ac:dyDescent="0.25">
      <c r="A114" s="84"/>
      <c r="B114" s="349" t="s">
        <v>32</v>
      </c>
      <c r="C114" s="350"/>
      <c r="D114" s="252"/>
      <c r="E114" s="130">
        <v>2.5000000000000001E-2</v>
      </c>
      <c r="F114" s="131">
        <v>2.5000000000000001E-2</v>
      </c>
      <c r="G114" s="131">
        <f>$F114</f>
        <v>2.5000000000000001E-2</v>
      </c>
      <c r="H114" s="131">
        <f>$F114</f>
        <v>2.5000000000000001E-2</v>
      </c>
      <c r="I114" s="131">
        <f>$F114</f>
        <v>2.5000000000000001E-2</v>
      </c>
      <c r="J114" s="135">
        <v>2.5000000000000001E-2</v>
      </c>
      <c r="K114" s="2"/>
      <c r="L114" s="2"/>
      <c r="M114" s="2"/>
      <c r="N114" s="2"/>
      <c r="O114" s="2"/>
      <c r="P114" s="2"/>
      <c r="Q114" s="2"/>
      <c r="R114" s="2"/>
      <c r="S114" s="2"/>
      <c r="T114" s="2"/>
      <c r="U114" s="2"/>
      <c r="V114" s="2"/>
    </row>
    <row r="115" spans="1:22" s="9" customFormat="1" outlineLevel="1" x14ac:dyDescent="0.25">
      <c r="A115" s="84"/>
      <c r="B115" s="387" t="s">
        <v>31</v>
      </c>
      <c r="C115" s="388"/>
      <c r="D115" s="252"/>
      <c r="E115" s="130"/>
      <c r="F115" s="132">
        <f>E115*(1+$G$114)</f>
        <v>0</v>
      </c>
      <c r="G115" s="132">
        <f>F115*(1+$G$114)</f>
        <v>0</v>
      </c>
      <c r="H115" s="132">
        <f>G115*(1+$H$114)</f>
        <v>0</v>
      </c>
      <c r="I115" s="132">
        <f>H115*(1+$I$114)</f>
        <v>0</v>
      </c>
      <c r="J115" s="135">
        <f t="shared" ref="J115:J128" si="10">SUM(D115:I115)</f>
        <v>0</v>
      </c>
      <c r="K115" s="2"/>
      <c r="L115" s="2"/>
      <c r="M115" s="2"/>
      <c r="N115" s="2"/>
      <c r="O115" s="2"/>
      <c r="P115" s="2"/>
      <c r="Q115" s="2"/>
      <c r="R115" s="2"/>
      <c r="S115" s="2"/>
      <c r="T115" s="2"/>
      <c r="U115" s="2"/>
      <c r="V115" s="2"/>
    </row>
    <row r="116" spans="1:22" s="9" customFormat="1" ht="15.95" customHeight="1" outlineLevel="1" x14ac:dyDescent="0.25">
      <c r="A116" s="84"/>
      <c r="B116" s="349" t="s">
        <v>30</v>
      </c>
      <c r="C116" s="350"/>
      <c r="D116" s="253"/>
      <c r="E116" s="133"/>
      <c r="F116" s="134">
        <f>E116*(1+$G$114)</f>
        <v>0</v>
      </c>
      <c r="G116" s="134">
        <f>F116*(1+$G$114)</f>
        <v>0</v>
      </c>
      <c r="H116" s="134">
        <f>G116*(1+$H$114)</f>
        <v>0</v>
      </c>
      <c r="I116" s="134">
        <f>H116*(1+$I$114)</f>
        <v>0</v>
      </c>
      <c r="J116" s="135">
        <f t="shared" si="10"/>
        <v>0</v>
      </c>
      <c r="K116" s="2"/>
      <c r="L116" s="2"/>
      <c r="M116" s="2"/>
      <c r="N116" s="2"/>
      <c r="O116" s="2"/>
      <c r="P116" s="2"/>
      <c r="Q116" s="2"/>
      <c r="R116" s="2"/>
      <c r="S116" s="2"/>
      <c r="T116" s="2"/>
      <c r="U116" s="2"/>
      <c r="V116" s="2"/>
    </row>
    <row r="117" spans="1:22" s="9" customFormat="1" outlineLevel="1" x14ac:dyDescent="0.25">
      <c r="A117" s="84"/>
      <c r="B117" s="349" t="s">
        <v>29</v>
      </c>
      <c r="C117" s="350"/>
      <c r="D117" s="254"/>
      <c r="E117" s="79"/>
      <c r="F117" s="80"/>
      <c r="G117" s="80"/>
      <c r="H117" s="80"/>
      <c r="I117" s="80"/>
      <c r="J117" s="86"/>
      <c r="K117" s="2"/>
      <c r="L117" s="2"/>
      <c r="M117" s="2"/>
      <c r="N117" s="2"/>
      <c r="O117" s="2"/>
      <c r="P117" s="2"/>
      <c r="Q117" s="2"/>
      <c r="R117" s="2"/>
      <c r="S117" s="2"/>
      <c r="T117" s="2"/>
      <c r="U117" s="2"/>
      <c r="V117" s="2"/>
    </row>
    <row r="118" spans="1:22" s="9" customFormat="1" outlineLevel="1" x14ac:dyDescent="0.25">
      <c r="A118" s="84"/>
      <c r="B118" s="351" t="s">
        <v>28</v>
      </c>
      <c r="C118" s="352"/>
      <c r="D118" s="255">
        <v>2978.24</v>
      </c>
      <c r="E118" s="140">
        <v>3293.1200000000003</v>
      </c>
      <c r="F118" s="141">
        <f>E118</f>
        <v>3293.1200000000003</v>
      </c>
      <c r="G118" s="141">
        <f>F118</f>
        <v>3293.1200000000003</v>
      </c>
      <c r="H118" s="141">
        <f t="shared" ref="H118:I118" si="11">G118</f>
        <v>3293.1200000000003</v>
      </c>
      <c r="I118" s="141">
        <f t="shared" si="11"/>
        <v>3293.1200000000003</v>
      </c>
      <c r="J118" s="86"/>
      <c r="K118" s="2"/>
      <c r="L118" s="2"/>
      <c r="M118" s="2"/>
      <c r="N118" s="2"/>
      <c r="O118" s="2"/>
      <c r="P118" s="2"/>
      <c r="Q118" s="2"/>
      <c r="R118" s="2"/>
      <c r="S118" s="2"/>
      <c r="T118" s="2"/>
      <c r="U118" s="2"/>
      <c r="V118" s="2"/>
    </row>
    <row r="119" spans="1:22" s="9" customFormat="1" outlineLevel="1" x14ac:dyDescent="0.25">
      <c r="A119" s="84"/>
      <c r="B119" s="349" t="s">
        <v>27</v>
      </c>
      <c r="C119" s="350"/>
      <c r="D119" s="256">
        <v>122</v>
      </c>
      <c r="E119" s="81">
        <v>125</v>
      </c>
      <c r="F119" s="81">
        <f t="shared" ref="F119:I119" si="12">ROUND(E119*(1+F114),0)</f>
        <v>128</v>
      </c>
      <c r="G119" s="81">
        <f t="shared" si="12"/>
        <v>131</v>
      </c>
      <c r="H119" s="81">
        <f t="shared" si="12"/>
        <v>134</v>
      </c>
      <c r="I119" s="81">
        <f t="shared" si="12"/>
        <v>137</v>
      </c>
      <c r="J119" s="87"/>
      <c r="K119" s="2"/>
      <c r="L119" s="2"/>
      <c r="M119" s="2"/>
      <c r="N119" s="2"/>
      <c r="O119" s="2"/>
      <c r="P119" s="2"/>
      <c r="Q119" s="2"/>
      <c r="R119" s="2"/>
      <c r="S119" s="2"/>
      <c r="T119" s="2"/>
      <c r="U119" s="2"/>
      <c r="V119" s="2"/>
    </row>
    <row r="120" spans="1:22" s="9" customFormat="1" outlineLevel="1" x14ac:dyDescent="0.25">
      <c r="A120" s="84"/>
      <c r="B120" s="349" t="s">
        <v>26</v>
      </c>
      <c r="C120" s="350"/>
      <c r="D120" s="257">
        <f>D118*D119</f>
        <v>363345.27999999997</v>
      </c>
      <c r="E120" s="54">
        <f>E118*E119</f>
        <v>411640.00000000006</v>
      </c>
      <c r="F120" s="81">
        <f t="shared" ref="F120:I120" si="13">F118*F119</f>
        <v>421519.36000000004</v>
      </c>
      <c r="G120" s="81">
        <f t="shared" si="13"/>
        <v>431398.72000000003</v>
      </c>
      <c r="H120" s="81">
        <f t="shared" si="13"/>
        <v>441278.08000000007</v>
      </c>
      <c r="I120" s="81">
        <f t="shared" si="13"/>
        <v>451157.44000000006</v>
      </c>
      <c r="J120" s="87">
        <f t="shared" si="10"/>
        <v>2520338.8800000004</v>
      </c>
      <c r="K120" s="2"/>
      <c r="L120" s="2"/>
      <c r="M120" s="2"/>
      <c r="N120" s="2"/>
      <c r="O120" s="2"/>
      <c r="P120" s="2"/>
      <c r="Q120" s="2"/>
      <c r="R120" s="2"/>
      <c r="S120" s="2"/>
      <c r="T120" s="2"/>
      <c r="U120" s="2"/>
      <c r="V120" s="2"/>
    </row>
    <row r="121" spans="1:22" s="9" customFormat="1" outlineLevel="1" x14ac:dyDescent="0.25">
      <c r="A121" s="84"/>
      <c r="B121" s="349" t="s">
        <v>25</v>
      </c>
      <c r="C121" s="350"/>
      <c r="D121" s="257"/>
      <c r="E121" s="54"/>
      <c r="F121" s="81">
        <f t="shared" ref="F121:G124" si="14">E121*(1+$G$114)</f>
        <v>0</v>
      </c>
      <c r="G121" s="81">
        <f t="shared" si="14"/>
        <v>0</v>
      </c>
      <c r="H121" s="81">
        <f t="shared" ref="H121:H124" si="15">G121*(1+$H$114)</f>
        <v>0</v>
      </c>
      <c r="I121" s="81">
        <f t="shared" ref="I121:I124" si="16">H121*(1+$I$114)</f>
        <v>0</v>
      </c>
      <c r="J121" s="87"/>
      <c r="K121" s="2"/>
      <c r="L121" s="2"/>
      <c r="M121" s="2"/>
      <c r="N121" s="2"/>
      <c r="O121" s="2"/>
      <c r="P121" s="2"/>
      <c r="Q121" s="2"/>
      <c r="R121" s="2"/>
      <c r="S121" s="2"/>
      <c r="T121" s="2"/>
      <c r="U121" s="2"/>
      <c r="V121" s="2"/>
    </row>
    <row r="122" spans="1:22" s="9" customFormat="1" outlineLevel="1" x14ac:dyDescent="0.25">
      <c r="A122" s="84"/>
      <c r="B122" s="288" t="s">
        <v>24</v>
      </c>
      <c r="C122" s="289"/>
      <c r="D122" s="257"/>
      <c r="E122" s="54"/>
      <c r="F122" s="81">
        <f t="shared" si="14"/>
        <v>0</v>
      </c>
      <c r="G122" s="81">
        <f t="shared" si="14"/>
        <v>0</v>
      </c>
      <c r="H122" s="81">
        <f t="shared" si="15"/>
        <v>0</v>
      </c>
      <c r="I122" s="81">
        <f t="shared" si="16"/>
        <v>0</v>
      </c>
      <c r="J122" s="87"/>
      <c r="K122" s="2"/>
      <c r="L122" s="2"/>
      <c r="M122" s="2"/>
      <c r="N122" s="2"/>
      <c r="O122" s="2"/>
      <c r="P122" s="2"/>
      <c r="Q122" s="2"/>
      <c r="R122" s="2"/>
      <c r="S122" s="2"/>
      <c r="T122" s="2"/>
      <c r="U122" s="2"/>
      <c r="V122" s="2"/>
    </row>
    <row r="123" spans="1:22" s="9" customFormat="1" outlineLevel="1" x14ac:dyDescent="0.25">
      <c r="A123" s="84"/>
      <c r="B123" s="288" t="s">
        <v>23</v>
      </c>
      <c r="C123" s="289"/>
      <c r="D123" s="257"/>
      <c r="E123" s="54"/>
      <c r="F123" s="81">
        <f t="shared" si="14"/>
        <v>0</v>
      </c>
      <c r="G123" s="81">
        <f t="shared" si="14"/>
        <v>0</v>
      </c>
      <c r="H123" s="81">
        <f t="shared" si="15"/>
        <v>0</v>
      </c>
      <c r="I123" s="81">
        <f t="shared" si="16"/>
        <v>0</v>
      </c>
      <c r="J123" s="87"/>
      <c r="K123" s="2"/>
      <c r="L123" s="2"/>
      <c r="M123" s="2"/>
      <c r="N123" s="2"/>
      <c r="O123" s="2"/>
      <c r="P123" s="2"/>
      <c r="Q123" s="2"/>
      <c r="R123" s="2"/>
      <c r="S123" s="2"/>
      <c r="T123" s="2"/>
      <c r="U123" s="2"/>
      <c r="V123" s="2"/>
    </row>
    <row r="124" spans="1:22" s="9" customFormat="1" hidden="1" outlineLevel="1" x14ac:dyDescent="0.25">
      <c r="A124" s="84"/>
      <c r="B124" s="349" t="s">
        <v>23</v>
      </c>
      <c r="C124" s="350"/>
      <c r="D124" s="256"/>
      <c r="E124" s="81"/>
      <c r="F124" s="81">
        <f t="shared" si="14"/>
        <v>0</v>
      </c>
      <c r="G124" s="81">
        <f t="shared" si="14"/>
        <v>0</v>
      </c>
      <c r="H124" s="81">
        <f t="shared" si="15"/>
        <v>0</v>
      </c>
      <c r="I124" s="81">
        <f t="shared" si="16"/>
        <v>0</v>
      </c>
      <c r="J124" s="87"/>
      <c r="K124" s="2"/>
      <c r="L124" s="2"/>
      <c r="M124" s="2"/>
      <c r="N124" s="2"/>
      <c r="O124" s="2"/>
      <c r="P124" s="2"/>
      <c r="Q124" s="2"/>
      <c r="R124" s="2"/>
      <c r="S124" s="2"/>
      <c r="T124" s="2"/>
      <c r="U124" s="2"/>
      <c r="V124" s="2"/>
    </row>
    <row r="125" spans="1:22" s="9" customFormat="1" outlineLevel="1" x14ac:dyDescent="0.25">
      <c r="A125" s="84"/>
      <c r="B125" s="288" t="s">
        <v>22</v>
      </c>
      <c r="C125" s="289"/>
      <c r="D125" s="257">
        <f>SUM(D120:D124)</f>
        <v>363345.27999999997</v>
      </c>
      <c r="E125" s="54">
        <f>SUM(E120:E124)</f>
        <v>411640.00000000006</v>
      </c>
      <c r="F125" s="81">
        <f t="shared" ref="F125:H125" si="17">SUM(F120:F124)</f>
        <v>421519.36000000004</v>
      </c>
      <c r="G125" s="81">
        <f t="shared" si="17"/>
        <v>431398.72000000003</v>
      </c>
      <c r="H125" s="81">
        <f t="shared" si="17"/>
        <v>441278.08000000007</v>
      </c>
      <c r="I125" s="81">
        <f>SUM(I120:I124)</f>
        <v>451157.44000000006</v>
      </c>
      <c r="J125" s="87">
        <f t="shared" si="10"/>
        <v>2520338.8800000004</v>
      </c>
      <c r="K125" s="2"/>
      <c r="L125" s="2"/>
      <c r="M125" s="2"/>
      <c r="N125" s="2"/>
      <c r="O125" s="2"/>
      <c r="P125" s="2"/>
      <c r="Q125" s="2"/>
      <c r="R125" s="2"/>
      <c r="S125" s="2"/>
      <c r="T125" s="2"/>
      <c r="U125" s="2"/>
      <c r="V125" s="2"/>
    </row>
    <row r="126" spans="1:22" s="9" customFormat="1" ht="15" hidden="1" customHeight="1" outlineLevel="1" x14ac:dyDescent="0.25">
      <c r="A126" s="84"/>
      <c r="B126" s="288" t="s">
        <v>4</v>
      </c>
      <c r="C126" s="289"/>
      <c r="D126" s="257"/>
      <c r="E126" s="54"/>
      <c r="F126" s="81">
        <f t="shared" ref="F126:G128" si="18">E126*(1+$G$114)</f>
        <v>0</v>
      </c>
      <c r="G126" s="81">
        <f t="shared" si="18"/>
        <v>0</v>
      </c>
      <c r="H126" s="81">
        <f t="shared" ref="H126:H128" si="19">G126*(1+$H$114)</f>
        <v>0</v>
      </c>
      <c r="I126" s="81">
        <f t="shared" ref="I126:I128" si="20">H126*(1+$I$114)</f>
        <v>0</v>
      </c>
      <c r="J126" s="87">
        <f t="shared" si="10"/>
        <v>0</v>
      </c>
      <c r="K126" s="2"/>
      <c r="L126" s="2"/>
      <c r="M126" s="2"/>
      <c r="N126" s="2"/>
      <c r="O126" s="2"/>
      <c r="P126" s="2"/>
      <c r="Q126" s="2"/>
      <c r="R126" s="2"/>
      <c r="S126" s="2"/>
      <c r="T126" s="2"/>
      <c r="U126" s="2"/>
      <c r="V126" s="2"/>
    </row>
    <row r="127" spans="1:22" s="9" customFormat="1" ht="15" hidden="1" customHeight="1" outlineLevel="1" x14ac:dyDescent="0.25">
      <c r="A127" s="84"/>
      <c r="B127" s="288" t="s">
        <v>4</v>
      </c>
      <c r="C127" s="289"/>
      <c r="D127" s="257"/>
      <c r="E127" s="54"/>
      <c r="F127" s="81">
        <f t="shared" si="18"/>
        <v>0</v>
      </c>
      <c r="G127" s="81">
        <f t="shared" si="18"/>
        <v>0</v>
      </c>
      <c r="H127" s="81">
        <f t="shared" si="19"/>
        <v>0</v>
      </c>
      <c r="I127" s="81">
        <f t="shared" si="20"/>
        <v>0</v>
      </c>
      <c r="J127" s="87">
        <f t="shared" si="10"/>
        <v>0</v>
      </c>
      <c r="K127" s="2"/>
      <c r="L127" s="2"/>
      <c r="M127" s="2"/>
      <c r="N127" s="2"/>
      <c r="O127" s="2"/>
      <c r="P127" s="2"/>
      <c r="Q127" s="2"/>
      <c r="R127" s="2"/>
      <c r="S127" s="2"/>
      <c r="T127" s="2"/>
      <c r="U127" s="2"/>
      <c r="V127" s="2"/>
    </row>
    <row r="128" spans="1:22" s="9" customFormat="1" ht="15" customHeight="1" outlineLevel="1" x14ac:dyDescent="0.25">
      <c r="A128" s="90"/>
      <c r="B128" s="432" t="s">
        <v>4</v>
      </c>
      <c r="C128" s="433"/>
      <c r="D128" s="258"/>
      <c r="E128" s="88"/>
      <c r="F128" s="88">
        <f t="shared" si="18"/>
        <v>0</v>
      </c>
      <c r="G128" s="88">
        <f t="shared" si="18"/>
        <v>0</v>
      </c>
      <c r="H128" s="88">
        <f t="shared" si="19"/>
        <v>0</v>
      </c>
      <c r="I128" s="88">
        <f t="shared" si="20"/>
        <v>0</v>
      </c>
      <c r="J128" s="89">
        <f t="shared" si="10"/>
        <v>0</v>
      </c>
      <c r="K128" s="2"/>
      <c r="L128" s="2"/>
      <c r="M128" s="2"/>
      <c r="N128" s="2"/>
      <c r="O128" s="2"/>
      <c r="P128" s="2"/>
      <c r="Q128" s="2"/>
      <c r="R128" s="2"/>
      <c r="S128" s="2"/>
      <c r="T128" s="2"/>
      <c r="U128" s="2"/>
      <c r="V128" s="2"/>
    </row>
    <row r="129" spans="1:22" s="8" customFormat="1" outlineLevel="1" x14ac:dyDescent="0.25">
      <c r="A129" s="7"/>
      <c r="B129" s="263" t="s">
        <v>21</v>
      </c>
      <c r="C129" s="264"/>
      <c r="D129" s="264">
        <f t="shared" ref="D129:J129" si="21">D115+D116+D125+D126+D128+D127</f>
        <v>363345.27999999997</v>
      </c>
      <c r="E129" s="264">
        <f t="shared" si="21"/>
        <v>411640.00000000006</v>
      </c>
      <c r="F129" s="264">
        <f t="shared" si="21"/>
        <v>421519.36000000004</v>
      </c>
      <c r="G129" s="264">
        <f t="shared" si="21"/>
        <v>431398.72000000003</v>
      </c>
      <c r="H129" s="264">
        <f t="shared" si="21"/>
        <v>441278.08000000007</v>
      </c>
      <c r="I129" s="264">
        <f t="shared" si="21"/>
        <v>451157.44000000006</v>
      </c>
      <c r="J129" s="265">
        <f t="shared" si="21"/>
        <v>2520338.8800000004</v>
      </c>
      <c r="K129" s="6"/>
      <c r="L129" s="6"/>
      <c r="M129" s="6"/>
      <c r="N129" s="6"/>
      <c r="O129" s="6"/>
      <c r="P129" s="6"/>
      <c r="Q129" s="6"/>
      <c r="R129" s="6"/>
      <c r="S129" s="6"/>
      <c r="T129" s="6"/>
      <c r="U129" s="6"/>
      <c r="V129" s="6"/>
    </row>
    <row r="130" spans="1:22" s="9" customFormat="1" hidden="1" outlineLevel="1" x14ac:dyDescent="0.25">
      <c r="A130" s="3"/>
      <c r="B130" s="196"/>
      <c r="C130" s="10"/>
      <c r="D130" s="10"/>
      <c r="E130" s="10"/>
      <c r="F130" s="10"/>
      <c r="G130" s="10"/>
      <c r="H130" s="10"/>
      <c r="I130" s="10"/>
      <c r="J130" s="97"/>
      <c r="K130" s="2"/>
      <c r="L130" s="2"/>
      <c r="M130" s="2"/>
      <c r="N130" s="2"/>
      <c r="O130" s="2"/>
      <c r="P130" s="2"/>
      <c r="Q130" s="2"/>
      <c r="R130" s="2"/>
      <c r="S130" s="2"/>
      <c r="T130" s="2"/>
      <c r="U130" s="2"/>
      <c r="V130" s="2"/>
    </row>
    <row r="131" spans="1:22" s="9" customFormat="1" hidden="1" x14ac:dyDescent="0.25">
      <c r="A131" s="3"/>
      <c r="B131" s="384"/>
      <c r="C131" s="385"/>
      <c r="D131" s="385"/>
      <c r="E131" s="385"/>
      <c r="F131" s="385"/>
      <c r="G131" s="385"/>
      <c r="H131" s="385"/>
      <c r="I131" s="385"/>
      <c r="J131" s="427"/>
      <c r="K131" s="2"/>
      <c r="L131" s="2"/>
      <c r="M131" s="2"/>
      <c r="N131" s="2"/>
      <c r="O131" s="2"/>
      <c r="P131" s="2"/>
      <c r="Q131" s="2"/>
      <c r="R131" s="2"/>
      <c r="S131" s="2"/>
      <c r="T131" s="2"/>
      <c r="U131" s="2"/>
      <c r="V131" s="2"/>
    </row>
    <row r="132" spans="1:22" s="8" customFormat="1" ht="15" hidden="1" customHeight="1" outlineLevel="1" x14ac:dyDescent="0.25">
      <c r="A132" s="7" t="s">
        <v>20</v>
      </c>
      <c r="B132" s="56" t="s">
        <v>19</v>
      </c>
      <c r="C132" s="48"/>
      <c r="D132" s="48"/>
      <c r="E132" s="48"/>
      <c r="F132" s="48"/>
      <c r="G132" s="48"/>
      <c r="H132" s="48"/>
      <c r="I132" s="48"/>
      <c r="J132" s="116"/>
      <c r="K132" s="6"/>
      <c r="L132" s="6"/>
      <c r="M132" s="6"/>
      <c r="N132" s="6"/>
      <c r="O132" s="6"/>
      <c r="P132" s="6"/>
      <c r="Q132" s="6"/>
      <c r="R132" s="6"/>
      <c r="S132" s="6"/>
      <c r="T132" s="6"/>
      <c r="U132" s="6"/>
      <c r="V132" s="6"/>
    </row>
    <row r="133" spans="1:22" ht="15" hidden="1" customHeight="1" outlineLevel="1" x14ac:dyDescent="0.25">
      <c r="A133" s="3"/>
      <c r="B133" s="395" t="s">
        <v>18</v>
      </c>
      <c r="C133" s="396"/>
      <c r="D133" s="49"/>
      <c r="E133" s="57"/>
      <c r="F133" s="57"/>
      <c r="G133" s="57"/>
      <c r="H133" s="57"/>
      <c r="I133" s="57"/>
      <c r="J133" s="117"/>
      <c r="K133" s="2"/>
      <c r="L133" s="2"/>
      <c r="M133" s="2"/>
      <c r="N133" s="2"/>
      <c r="O133" s="2"/>
      <c r="P133" s="2"/>
      <c r="Q133" s="2"/>
      <c r="R133" s="2"/>
      <c r="S133" s="2"/>
      <c r="T133" s="2"/>
      <c r="U133" s="2"/>
      <c r="V133" s="2"/>
    </row>
    <row r="134" spans="1:22" ht="15" hidden="1" customHeight="1" outlineLevel="1" x14ac:dyDescent="0.25">
      <c r="A134" s="3"/>
      <c r="B134" s="380" t="s">
        <v>17</v>
      </c>
      <c r="C134" s="381"/>
      <c r="D134" s="54" t="s">
        <v>16</v>
      </c>
      <c r="E134" s="54" t="s">
        <v>15</v>
      </c>
      <c r="F134" s="54" t="s">
        <v>14</v>
      </c>
      <c r="G134" s="54" t="s">
        <v>13</v>
      </c>
      <c r="H134" s="54" t="s">
        <v>12</v>
      </c>
      <c r="I134" s="54" t="s">
        <v>11</v>
      </c>
      <c r="J134" s="87" t="s">
        <v>10</v>
      </c>
      <c r="K134" s="2"/>
      <c r="L134" s="2"/>
      <c r="M134" s="2"/>
      <c r="N134" s="2"/>
      <c r="O134" s="2"/>
      <c r="P134" s="2"/>
      <c r="Q134" s="2"/>
      <c r="R134" s="2"/>
      <c r="S134" s="2"/>
      <c r="T134" s="2"/>
      <c r="U134" s="2"/>
      <c r="V134" s="2"/>
    </row>
    <row r="135" spans="1:22" ht="15" hidden="1" customHeight="1" outlineLevel="1" x14ac:dyDescent="0.25">
      <c r="A135" s="3"/>
      <c r="B135" s="380" t="s">
        <v>9</v>
      </c>
      <c r="C135" s="381"/>
      <c r="D135" s="54"/>
      <c r="E135" s="54"/>
      <c r="F135" s="54"/>
      <c r="G135" s="54"/>
      <c r="H135" s="54"/>
      <c r="I135" s="54"/>
      <c r="J135" s="87">
        <f t="shared" ref="J135:J140" si="22">SUM(D135:I135)</f>
        <v>0</v>
      </c>
      <c r="K135" s="2"/>
      <c r="L135" s="2"/>
      <c r="M135" s="2"/>
      <c r="N135" s="2"/>
      <c r="O135" s="2"/>
      <c r="P135" s="2"/>
      <c r="Q135" s="2"/>
      <c r="R135" s="2"/>
      <c r="S135" s="2"/>
      <c r="T135" s="2"/>
      <c r="U135" s="2"/>
      <c r="V135" s="2"/>
    </row>
    <row r="136" spans="1:22" ht="15" hidden="1" customHeight="1" outlineLevel="1" x14ac:dyDescent="0.25">
      <c r="A136" s="3"/>
      <c r="B136" s="380" t="s">
        <v>8</v>
      </c>
      <c r="C136" s="381"/>
      <c r="D136" s="54"/>
      <c r="E136" s="54"/>
      <c r="F136" s="54"/>
      <c r="G136" s="54"/>
      <c r="H136" s="54"/>
      <c r="I136" s="54"/>
      <c r="J136" s="87">
        <f t="shared" si="22"/>
        <v>0</v>
      </c>
      <c r="K136" s="2"/>
      <c r="L136" s="2"/>
      <c r="M136" s="2"/>
      <c r="N136" s="2"/>
      <c r="O136" s="2"/>
      <c r="P136" s="2"/>
      <c r="Q136" s="2"/>
      <c r="R136" s="2"/>
      <c r="S136" s="2"/>
      <c r="T136" s="2"/>
      <c r="U136" s="2"/>
      <c r="V136" s="2"/>
    </row>
    <row r="137" spans="1:22" ht="15" hidden="1" customHeight="1" outlineLevel="1" x14ac:dyDescent="0.25">
      <c r="A137" s="3"/>
      <c r="B137" s="380" t="s">
        <v>7</v>
      </c>
      <c r="C137" s="381"/>
      <c r="D137" s="54"/>
      <c r="E137" s="54"/>
      <c r="F137" s="54"/>
      <c r="G137" s="54"/>
      <c r="H137" s="54"/>
      <c r="I137" s="54"/>
      <c r="J137" s="87">
        <f t="shared" si="22"/>
        <v>0</v>
      </c>
      <c r="K137" s="2"/>
      <c r="L137" s="2"/>
      <c r="M137" s="2"/>
      <c r="N137" s="2"/>
      <c r="O137" s="2"/>
      <c r="P137" s="2"/>
      <c r="Q137" s="2"/>
      <c r="R137" s="2"/>
      <c r="S137" s="2"/>
      <c r="T137" s="2"/>
      <c r="U137" s="2"/>
      <c r="V137" s="2"/>
    </row>
    <row r="138" spans="1:22" ht="15" hidden="1" customHeight="1" outlineLevel="1" x14ac:dyDescent="0.25">
      <c r="A138" s="3"/>
      <c r="B138" s="380" t="s">
        <v>6</v>
      </c>
      <c r="C138" s="381"/>
      <c r="D138" s="54"/>
      <c r="E138" s="54"/>
      <c r="F138" s="54"/>
      <c r="G138" s="54"/>
      <c r="H138" s="54"/>
      <c r="I138" s="54"/>
      <c r="J138" s="87">
        <f t="shared" si="22"/>
        <v>0</v>
      </c>
      <c r="K138" s="2"/>
      <c r="L138" s="2"/>
      <c r="M138" s="2"/>
      <c r="N138" s="2"/>
      <c r="O138" s="2"/>
      <c r="P138" s="2"/>
      <c r="Q138" s="2"/>
      <c r="R138" s="2"/>
      <c r="S138" s="2"/>
      <c r="T138" s="2"/>
      <c r="U138" s="2"/>
      <c r="V138" s="2"/>
    </row>
    <row r="139" spans="1:22" ht="15" hidden="1" customHeight="1" outlineLevel="1" x14ac:dyDescent="0.25">
      <c r="A139" s="3"/>
      <c r="B139" s="288" t="s">
        <v>5</v>
      </c>
      <c r="C139" s="289"/>
      <c r="D139" s="54"/>
      <c r="E139" s="54"/>
      <c r="F139" s="54"/>
      <c r="G139" s="54"/>
      <c r="H139" s="54"/>
      <c r="I139" s="54"/>
      <c r="J139" s="87">
        <f t="shared" si="22"/>
        <v>0</v>
      </c>
      <c r="K139" s="2"/>
      <c r="L139" s="2"/>
      <c r="M139" s="2"/>
      <c r="N139" s="2"/>
      <c r="O139" s="2"/>
      <c r="P139" s="2"/>
      <c r="Q139" s="2"/>
      <c r="R139" s="2"/>
      <c r="S139" s="2"/>
      <c r="T139" s="2"/>
      <c r="U139" s="2"/>
      <c r="V139" s="2"/>
    </row>
    <row r="140" spans="1:22" ht="15" hidden="1" customHeight="1" outlineLevel="1" thickBot="1" x14ac:dyDescent="0.3">
      <c r="A140" s="3"/>
      <c r="B140" s="344" t="s">
        <v>4</v>
      </c>
      <c r="C140" s="345"/>
      <c r="D140" s="64"/>
      <c r="E140" s="64"/>
      <c r="F140" s="64"/>
      <c r="G140" s="64"/>
      <c r="H140" s="64"/>
      <c r="I140" s="64"/>
      <c r="J140" s="118">
        <f t="shared" si="22"/>
        <v>0</v>
      </c>
      <c r="K140" s="2"/>
      <c r="L140" s="2"/>
      <c r="M140" s="2"/>
      <c r="N140" s="2"/>
      <c r="O140" s="2"/>
      <c r="P140" s="2"/>
      <c r="Q140" s="2"/>
      <c r="R140" s="2"/>
      <c r="S140" s="2"/>
      <c r="T140" s="2"/>
      <c r="U140" s="2"/>
      <c r="V140" s="2"/>
    </row>
    <row r="141" spans="1:22" s="5" customFormat="1" ht="15.75" hidden="1" customHeight="1" outlineLevel="1" thickTop="1" x14ac:dyDescent="0.25">
      <c r="A141" s="7"/>
      <c r="B141" s="196" t="s">
        <v>3</v>
      </c>
      <c r="C141" s="10"/>
      <c r="D141" s="10">
        <f>SUM(D135:D140)</f>
        <v>0</v>
      </c>
      <c r="E141" s="10">
        <f t="shared" ref="E141:J141" si="23">SUM(E135:E140)</f>
        <v>0</v>
      </c>
      <c r="F141" s="10">
        <f t="shared" si="23"/>
        <v>0</v>
      </c>
      <c r="G141" s="10">
        <f t="shared" si="23"/>
        <v>0</v>
      </c>
      <c r="H141" s="10">
        <f t="shared" si="23"/>
        <v>0</v>
      </c>
      <c r="I141" s="10">
        <f t="shared" si="23"/>
        <v>0</v>
      </c>
      <c r="J141" s="97">
        <f t="shared" si="23"/>
        <v>0</v>
      </c>
      <c r="K141" s="6"/>
      <c r="L141" s="6"/>
      <c r="M141" s="6"/>
      <c r="N141" s="6"/>
      <c r="O141" s="6"/>
      <c r="P141" s="6"/>
      <c r="Q141" s="6"/>
      <c r="R141" s="6"/>
      <c r="S141" s="6"/>
      <c r="T141" s="6"/>
      <c r="U141" s="6"/>
      <c r="V141" s="6"/>
    </row>
    <row r="142" spans="1:22" ht="15" hidden="1" customHeight="1" outlineLevel="1" x14ac:dyDescent="0.25">
      <c r="A142" s="3"/>
      <c r="B142" s="196"/>
      <c r="C142" s="10"/>
      <c r="D142" s="10"/>
      <c r="E142" s="10"/>
      <c r="F142" s="10"/>
      <c r="G142" s="10"/>
      <c r="H142" s="10"/>
      <c r="I142" s="10"/>
      <c r="J142" s="97"/>
      <c r="K142" s="2"/>
      <c r="L142" s="2"/>
      <c r="M142" s="2"/>
      <c r="N142" s="2"/>
      <c r="O142" s="2"/>
      <c r="P142" s="2"/>
      <c r="Q142" s="2"/>
      <c r="R142" s="2"/>
      <c r="S142" s="2"/>
      <c r="T142" s="2"/>
      <c r="U142" s="2"/>
      <c r="V142" s="2"/>
    </row>
    <row r="143" spans="1:22" hidden="1" x14ac:dyDescent="0.25">
      <c r="A143" s="3"/>
      <c r="B143" s="119"/>
      <c r="C143" s="10"/>
      <c r="D143" s="10"/>
      <c r="E143" s="10"/>
      <c r="F143" s="10"/>
      <c r="G143" s="10"/>
      <c r="H143" s="10"/>
      <c r="I143" s="10"/>
      <c r="J143" s="97"/>
      <c r="K143" s="2"/>
      <c r="L143" s="2"/>
      <c r="M143" s="2"/>
      <c r="N143" s="2"/>
      <c r="O143" s="2"/>
      <c r="P143" s="2"/>
      <c r="Q143" s="2"/>
      <c r="R143" s="2"/>
      <c r="S143" s="2"/>
      <c r="T143" s="2"/>
      <c r="U143" s="2"/>
      <c r="V143" s="2"/>
    </row>
    <row r="144" spans="1:22" x14ac:dyDescent="0.25">
      <c r="A144" s="3"/>
      <c r="B144" s="270" t="s">
        <v>2</v>
      </c>
      <c r="C144" s="271"/>
      <c r="D144" s="271"/>
      <c r="E144" s="272"/>
      <c r="F144" s="272"/>
      <c r="G144" s="272"/>
      <c r="H144" s="272"/>
      <c r="I144" s="272"/>
      <c r="J144" s="273"/>
      <c r="K144" s="2"/>
      <c r="L144" s="2"/>
      <c r="M144" s="2"/>
      <c r="N144" s="2"/>
      <c r="O144" s="2"/>
      <c r="P144" s="2"/>
      <c r="Q144" s="2"/>
      <c r="R144" s="2"/>
      <c r="S144" s="2"/>
      <c r="T144" s="2"/>
      <c r="U144" s="2"/>
      <c r="V144" s="2"/>
    </row>
    <row r="145" spans="1:22" x14ac:dyDescent="0.25">
      <c r="A145" s="3"/>
      <c r="B145" s="108"/>
      <c r="C145" s="120"/>
      <c r="D145" s="266" t="s">
        <v>226</v>
      </c>
      <c r="E145" s="266" t="s">
        <v>226</v>
      </c>
      <c r="F145" s="120"/>
      <c r="G145" s="120"/>
      <c r="H145" s="120"/>
      <c r="I145" s="120"/>
      <c r="J145" s="121"/>
      <c r="K145" s="2"/>
      <c r="L145" s="2"/>
      <c r="M145" s="2"/>
      <c r="N145" s="2"/>
      <c r="O145" s="2"/>
      <c r="P145" s="2"/>
      <c r="Q145" s="2"/>
      <c r="R145" s="2"/>
      <c r="S145" s="2"/>
      <c r="T145" s="2"/>
      <c r="U145" s="2"/>
      <c r="V145" s="2"/>
    </row>
    <row r="146" spans="1:22" s="5" customFormat="1" x14ac:dyDescent="0.25">
      <c r="A146" s="7" t="s">
        <v>1</v>
      </c>
      <c r="B146" s="274" t="s">
        <v>222</v>
      </c>
      <c r="C146" s="267" t="s">
        <v>226</v>
      </c>
      <c r="D146" s="268">
        <v>227</v>
      </c>
      <c r="E146" s="268">
        <v>251</v>
      </c>
      <c r="F146" s="267"/>
      <c r="G146" s="267"/>
      <c r="H146" s="267"/>
      <c r="I146" s="267"/>
      <c r="J146" s="275"/>
      <c r="K146" s="6"/>
      <c r="L146" s="6"/>
      <c r="M146" s="6"/>
      <c r="N146" s="6"/>
      <c r="O146" s="6"/>
      <c r="P146" s="6"/>
      <c r="Q146" s="6"/>
      <c r="R146" s="6"/>
      <c r="S146" s="6"/>
      <c r="T146" s="6"/>
      <c r="U146" s="6"/>
      <c r="V146" s="6"/>
    </row>
    <row r="147" spans="1:22" s="5" customFormat="1" ht="15.75" x14ac:dyDescent="0.25">
      <c r="A147" s="7"/>
      <c r="B147" s="274"/>
      <c r="C147" s="267" t="s">
        <v>275</v>
      </c>
      <c r="D147" s="269">
        <f>D146*11.32</f>
        <v>2569.64</v>
      </c>
      <c r="E147" s="269">
        <f>E146*11.32</f>
        <v>2841.32</v>
      </c>
      <c r="F147" s="405" t="s">
        <v>276</v>
      </c>
      <c r="G147" s="406"/>
      <c r="H147" s="267"/>
      <c r="I147" s="267"/>
      <c r="J147" s="275"/>
      <c r="K147" s="6"/>
      <c r="L147" s="6"/>
      <c r="M147" s="6"/>
      <c r="N147" s="6"/>
      <c r="O147" s="6"/>
      <c r="P147" s="6"/>
      <c r="Q147" s="6"/>
      <c r="R147" s="6"/>
      <c r="S147" s="6"/>
      <c r="T147" s="6"/>
      <c r="U147" s="6"/>
      <c r="V147" s="6"/>
    </row>
    <row r="148" spans="1:22" ht="45" customHeight="1" x14ac:dyDescent="0.25">
      <c r="A148" s="3"/>
      <c r="B148" s="429" t="s">
        <v>271</v>
      </c>
      <c r="C148" s="430"/>
      <c r="D148" s="430"/>
      <c r="E148" s="430"/>
      <c r="F148" s="430"/>
      <c r="G148" s="430"/>
      <c r="H148" s="430"/>
      <c r="I148" s="430"/>
      <c r="J148" s="431"/>
      <c r="K148" s="2"/>
      <c r="L148" s="2"/>
      <c r="M148" s="2"/>
      <c r="N148" s="2"/>
      <c r="O148" s="2"/>
      <c r="P148" s="2"/>
      <c r="Q148" s="2"/>
      <c r="R148" s="2"/>
      <c r="S148" s="2"/>
      <c r="T148" s="2"/>
      <c r="U148" s="2"/>
      <c r="V148" s="2"/>
    </row>
    <row r="149" spans="1:22" ht="30" x14ac:dyDescent="0.25">
      <c r="A149" s="3"/>
      <c r="B149" s="3"/>
      <c r="C149" s="28" t="s">
        <v>230</v>
      </c>
      <c r="D149" s="142">
        <f>D118/D146</f>
        <v>13.12</v>
      </c>
      <c r="E149" s="142">
        <f t="shared" ref="E149" si="24">E118/E146</f>
        <v>13.120000000000001</v>
      </c>
      <c r="F149" s="142" t="s">
        <v>222</v>
      </c>
      <c r="G149" s="142" t="s">
        <v>222</v>
      </c>
      <c r="H149" s="142" t="s">
        <v>222</v>
      </c>
      <c r="I149" s="142" t="s">
        <v>222</v>
      </c>
      <c r="J149" s="3"/>
      <c r="K149" s="2"/>
      <c r="L149" s="2"/>
      <c r="M149" s="2"/>
      <c r="N149" s="2"/>
      <c r="O149" s="2"/>
      <c r="P149" s="2"/>
      <c r="Q149" s="2"/>
      <c r="R149" s="2"/>
      <c r="S149" s="2"/>
      <c r="T149" s="2"/>
      <c r="U149" s="2"/>
      <c r="V149" s="2"/>
    </row>
    <row r="150" spans="1:22" x14ac:dyDescent="0.25">
      <c r="A150" s="3"/>
      <c r="B150" s="3"/>
      <c r="C150" s="3"/>
      <c r="D150" s="3"/>
      <c r="E150" s="3"/>
      <c r="F150" s="3"/>
      <c r="G150" s="3"/>
      <c r="H150" s="3"/>
      <c r="I150" s="3"/>
      <c r="J150" s="3"/>
      <c r="K150" s="2"/>
      <c r="L150" s="2"/>
      <c r="M150" s="2"/>
      <c r="N150" s="2"/>
      <c r="O150" s="2"/>
      <c r="P150" s="2"/>
      <c r="Q150" s="2"/>
      <c r="R150" s="2"/>
      <c r="S150" s="2"/>
      <c r="T150" s="2"/>
      <c r="U150" s="2"/>
      <c r="V150" s="2"/>
    </row>
    <row r="151" spans="1:22" x14ac:dyDescent="0.25">
      <c r="A151" s="3"/>
      <c r="B151" s="3"/>
      <c r="C151" s="3"/>
      <c r="D151" s="3"/>
      <c r="E151" s="3"/>
      <c r="F151" s="3"/>
      <c r="G151" s="3"/>
      <c r="H151" s="3"/>
      <c r="I151" s="3"/>
      <c r="J151" s="3"/>
      <c r="K151" s="2"/>
      <c r="L151" s="2"/>
      <c r="M151" s="2"/>
      <c r="N151" s="2"/>
      <c r="O151" s="2"/>
      <c r="P151" s="2"/>
      <c r="Q151" s="2"/>
      <c r="R151" s="2"/>
      <c r="S151" s="2"/>
      <c r="T151" s="2"/>
      <c r="U151" s="2"/>
      <c r="V151" s="2"/>
    </row>
    <row r="152" spans="1:22" x14ac:dyDescent="0.25">
      <c r="A152" s="3"/>
      <c r="B152" s="3"/>
      <c r="C152" s="3"/>
      <c r="D152" s="3"/>
      <c r="E152" s="3"/>
      <c r="F152" s="3"/>
      <c r="G152" s="3"/>
      <c r="H152" s="3"/>
      <c r="I152" s="3"/>
      <c r="J152" s="3"/>
      <c r="K152" s="2"/>
      <c r="L152" s="2"/>
      <c r="M152" s="2"/>
      <c r="N152" s="2"/>
      <c r="O152" s="2"/>
      <c r="P152" s="2"/>
      <c r="Q152" s="2"/>
      <c r="R152" s="2"/>
      <c r="S152" s="2"/>
      <c r="T152" s="2"/>
      <c r="U152" s="2"/>
      <c r="V152" s="2"/>
    </row>
    <row r="153" spans="1:22" x14ac:dyDescent="0.25">
      <c r="A153" s="4"/>
      <c r="B153" s="3"/>
      <c r="C153" s="3"/>
      <c r="D153" s="3"/>
      <c r="E153" s="3"/>
      <c r="F153" s="3"/>
      <c r="G153" s="3"/>
      <c r="H153" s="3"/>
      <c r="I153" s="3"/>
      <c r="J153" s="3"/>
      <c r="K153" s="2"/>
      <c r="L153" s="2"/>
      <c r="M153" s="2"/>
      <c r="N153" s="2"/>
      <c r="O153" s="2"/>
      <c r="P153" s="2"/>
      <c r="Q153" s="2"/>
      <c r="R153" s="2"/>
      <c r="S153" s="2"/>
      <c r="T153" s="2"/>
      <c r="U153" s="2"/>
      <c r="V153" s="2"/>
    </row>
    <row r="154" spans="1:22" x14ac:dyDescent="0.25">
      <c r="B154" s="3"/>
      <c r="C154" s="3"/>
      <c r="D154" s="3"/>
      <c r="E154" s="3"/>
      <c r="F154" s="3"/>
      <c r="G154" s="3"/>
      <c r="H154" s="3"/>
      <c r="I154" s="3"/>
      <c r="J154" s="3"/>
    </row>
    <row r="155" spans="1:22" x14ac:dyDescent="0.25">
      <c r="B155" s="3"/>
      <c r="C155" s="3"/>
      <c r="D155" s="3"/>
      <c r="E155" s="3"/>
      <c r="F155" s="3"/>
      <c r="G155" s="3"/>
      <c r="H155" s="3"/>
      <c r="I155" s="3"/>
      <c r="J155" s="3"/>
    </row>
    <row r="156" spans="1:22" x14ac:dyDescent="0.25">
      <c r="B156" s="65"/>
      <c r="C156" s="65"/>
      <c r="D156" s="65"/>
      <c r="E156" s="65"/>
      <c r="F156" s="65"/>
      <c r="G156" s="65"/>
      <c r="H156" s="65"/>
      <c r="I156" s="65"/>
      <c r="J156" s="65"/>
    </row>
    <row r="157" spans="1:22" x14ac:dyDescent="0.25">
      <c r="B157" s="65"/>
      <c r="C157" s="65"/>
      <c r="D157" s="65"/>
      <c r="E157" s="65"/>
      <c r="F157" s="65"/>
      <c r="G157" s="65"/>
      <c r="H157" s="65"/>
      <c r="I157" s="65"/>
      <c r="J157" s="65"/>
    </row>
    <row r="158" spans="1:22" x14ac:dyDescent="0.25">
      <c r="B158" s="65"/>
      <c r="C158" s="65"/>
      <c r="D158" s="65"/>
      <c r="E158" s="65"/>
      <c r="F158" s="65"/>
      <c r="G158" s="65"/>
      <c r="H158" s="65"/>
      <c r="I158" s="65"/>
      <c r="J158" s="65"/>
    </row>
    <row r="159" spans="1:22" x14ac:dyDescent="0.25">
      <c r="B159" s="65"/>
      <c r="C159" s="65"/>
      <c r="D159" s="65"/>
      <c r="E159" s="65"/>
      <c r="F159" s="65"/>
      <c r="G159" s="65"/>
      <c r="H159" s="65"/>
      <c r="I159" s="65"/>
      <c r="J159" s="65"/>
    </row>
    <row r="160" spans="1:22" x14ac:dyDescent="0.25">
      <c r="B160" s="65"/>
      <c r="C160" s="65"/>
      <c r="D160" s="65"/>
      <c r="E160" s="65"/>
      <c r="F160" s="65"/>
      <c r="G160" s="65"/>
      <c r="H160" s="65"/>
      <c r="I160" s="65"/>
      <c r="J160" s="65"/>
    </row>
    <row r="161" spans="2:10" x14ac:dyDescent="0.25">
      <c r="B161" s="65"/>
      <c r="C161" s="65"/>
      <c r="D161" s="65"/>
      <c r="E161" s="65"/>
      <c r="F161" s="65"/>
      <c r="G161" s="65"/>
      <c r="H161" s="65"/>
      <c r="I161" s="65"/>
      <c r="J161" s="65"/>
    </row>
    <row r="162" spans="2:10" x14ac:dyDescent="0.25">
      <c r="B162" s="65"/>
      <c r="C162" s="65"/>
      <c r="D162" s="65"/>
      <c r="E162" s="65"/>
      <c r="F162" s="65"/>
      <c r="G162" s="65"/>
      <c r="H162" s="65"/>
      <c r="I162" s="65"/>
      <c r="J162" s="65"/>
    </row>
    <row r="163" spans="2:10" x14ac:dyDescent="0.25">
      <c r="B163" s="65"/>
      <c r="C163" s="65"/>
      <c r="D163" s="65"/>
      <c r="E163" s="65"/>
      <c r="F163" s="65"/>
      <c r="G163" s="65"/>
      <c r="H163" s="65"/>
      <c r="I163" s="65"/>
      <c r="J163" s="65"/>
    </row>
    <row r="164" spans="2:10" x14ac:dyDescent="0.25">
      <c r="B164" s="65"/>
      <c r="C164" s="65"/>
      <c r="D164" s="65"/>
      <c r="E164" s="65"/>
      <c r="F164" s="65"/>
      <c r="G164" s="65"/>
      <c r="H164" s="65"/>
      <c r="I164" s="65"/>
      <c r="J164" s="65"/>
    </row>
    <row r="165" spans="2:10" x14ac:dyDescent="0.25">
      <c r="B165" s="65"/>
      <c r="C165" s="65"/>
      <c r="D165" s="65"/>
      <c r="E165" s="65"/>
      <c r="F165" s="65"/>
      <c r="G165" s="65"/>
      <c r="H165" s="65"/>
      <c r="I165" s="65"/>
      <c r="J165" s="65"/>
    </row>
    <row r="166" spans="2:10" x14ac:dyDescent="0.25">
      <c r="B166" s="65"/>
      <c r="C166" s="65"/>
      <c r="D166" s="65"/>
      <c r="E166" s="65"/>
      <c r="F166" s="65"/>
      <c r="G166" s="65"/>
      <c r="H166" s="65"/>
      <c r="I166" s="65"/>
      <c r="J166" s="65"/>
    </row>
    <row r="167" spans="2:10" x14ac:dyDescent="0.25">
      <c r="B167" s="65"/>
      <c r="C167" s="65"/>
      <c r="D167" s="65"/>
      <c r="E167" s="65"/>
      <c r="F167" s="65"/>
      <c r="G167" s="65"/>
      <c r="H167" s="65"/>
      <c r="I167" s="65"/>
      <c r="J167" s="65"/>
    </row>
    <row r="168" spans="2:10" x14ac:dyDescent="0.25">
      <c r="B168" s="65"/>
      <c r="C168" s="65"/>
      <c r="D168" s="65"/>
      <c r="E168" s="65"/>
      <c r="F168" s="65"/>
      <c r="G168" s="65"/>
      <c r="H168" s="65"/>
      <c r="I168" s="65"/>
      <c r="J168" s="65"/>
    </row>
  </sheetData>
  <protectedRanges>
    <protectedRange sqref="B11:H12" name="Range22"/>
    <protectedRange sqref="B17:J17" name="Range20"/>
    <protectedRange sqref="B39:J39" name="Range18"/>
    <protectedRange sqref="B46:J46" name="Range16"/>
    <protectedRange sqref="B59:J59" name="Range14"/>
    <protectedRange sqref="F67:J73" name="Range12"/>
    <protectedRange sqref="B80:J80" name="Range10"/>
    <protectedRange sqref="B101:C102" name="Range8"/>
    <protectedRange sqref="D99:I100" name="Range7"/>
    <protectedRange sqref="D135:I140" name="Range5"/>
    <protectedRange sqref="D115:E116" name="Range1"/>
    <protectedRange sqref="D118:E119" name="Range2"/>
    <protectedRange sqref="D121:E122" name="Range3"/>
    <protectedRange sqref="B123:E124" name="Range4"/>
    <protectedRange sqref="B148:J148" name="Range6"/>
    <protectedRange sqref="B85:J85" name="Range9"/>
    <protectedRange sqref="B76:J76" name="Range11"/>
    <protectedRange sqref="B64:J64" name="Range13"/>
    <protectedRange sqref="B49:J51" name="Range15"/>
    <protectedRange sqref="B44:J44" name="Range17"/>
    <protectedRange sqref="B22:J22" name="Range19"/>
    <protectedRange sqref="B14:H15" name="Range21"/>
    <protectedRange sqref="C3:C6" name="Range23"/>
    <protectedRange sqref="D101:I102" name="Range8_1"/>
  </protectedRanges>
  <mergeCells count="118">
    <mergeCell ref="B148:J148"/>
    <mergeCell ref="H106:I106"/>
    <mergeCell ref="B109:J109"/>
    <mergeCell ref="B112:C112"/>
    <mergeCell ref="B131:J131"/>
    <mergeCell ref="B133:C133"/>
    <mergeCell ref="B137:C137"/>
    <mergeCell ref="B138:C138"/>
    <mergeCell ref="B139:C139"/>
    <mergeCell ref="B140:C140"/>
    <mergeCell ref="B128:C128"/>
    <mergeCell ref="B134:C134"/>
    <mergeCell ref="B135:C135"/>
    <mergeCell ref="B136:C136"/>
    <mergeCell ref="B122:C122"/>
    <mergeCell ref="B123:C123"/>
    <mergeCell ref="B124:C124"/>
    <mergeCell ref="B125:C125"/>
    <mergeCell ref="B126:C126"/>
    <mergeCell ref="B127:C127"/>
    <mergeCell ref="B116:C116"/>
    <mergeCell ref="B117:C117"/>
    <mergeCell ref="B118:C118"/>
    <mergeCell ref="B119:C119"/>
    <mergeCell ref="B120:C120"/>
    <mergeCell ref="B121:C121"/>
    <mergeCell ref="B110:J110"/>
    <mergeCell ref="B113:C113"/>
    <mergeCell ref="B114:C114"/>
    <mergeCell ref="B115:C115"/>
    <mergeCell ref="B100:C100"/>
    <mergeCell ref="B102:C102"/>
    <mergeCell ref="B103:C103"/>
    <mergeCell ref="B107:G107"/>
    <mergeCell ref="B101:C101"/>
    <mergeCell ref="B105:J105"/>
    <mergeCell ref="B106:G106"/>
    <mergeCell ref="B94:C94"/>
    <mergeCell ref="B95:C95"/>
    <mergeCell ref="B96:C96"/>
    <mergeCell ref="B97:C97"/>
    <mergeCell ref="B98:C98"/>
    <mergeCell ref="B99:C99"/>
    <mergeCell ref="B84:J84"/>
    <mergeCell ref="B85:J85"/>
    <mergeCell ref="B89:J89"/>
    <mergeCell ref="B90:J90"/>
    <mergeCell ref="B92:C92"/>
    <mergeCell ref="B93:C93"/>
    <mergeCell ref="C73:E73"/>
    <mergeCell ref="F73:J73"/>
    <mergeCell ref="B75:J75"/>
    <mergeCell ref="B76:J76"/>
    <mergeCell ref="B79:J79"/>
    <mergeCell ref="B80:J80"/>
    <mergeCell ref="C70:E70"/>
    <mergeCell ref="F70:J70"/>
    <mergeCell ref="C71:E71"/>
    <mergeCell ref="F71:J71"/>
    <mergeCell ref="C72:E72"/>
    <mergeCell ref="F72:J72"/>
    <mergeCell ref="B66:J66"/>
    <mergeCell ref="C67:E67"/>
    <mergeCell ref="F67:J67"/>
    <mergeCell ref="C68:E68"/>
    <mergeCell ref="F68:J68"/>
    <mergeCell ref="C69:E69"/>
    <mergeCell ref="F69:J69"/>
    <mergeCell ref="B51:C51"/>
    <mergeCell ref="D51:J51"/>
    <mergeCell ref="B58:J58"/>
    <mergeCell ref="B59:J59"/>
    <mergeCell ref="B63:J63"/>
    <mergeCell ref="B64:J64"/>
    <mergeCell ref="B48:J48"/>
    <mergeCell ref="B49:C49"/>
    <mergeCell ref="D49:J49"/>
    <mergeCell ref="B50:C50"/>
    <mergeCell ref="D50:J50"/>
    <mergeCell ref="B38:J38"/>
    <mergeCell ref="B39:J39"/>
    <mergeCell ref="B41:J41"/>
    <mergeCell ref="B43:J43"/>
    <mergeCell ref="B44:J44"/>
    <mergeCell ref="B45:J45"/>
    <mergeCell ref="B29:D29"/>
    <mergeCell ref="B37:G37"/>
    <mergeCell ref="I13:J13"/>
    <mergeCell ref="B14:C15"/>
    <mergeCell ref="D14:E15"/>
    <mergeCell ref="F14:H15"/>
    <mergeCell ref="B16:C16"/>
    <mergeCell ref="D16:J16"/>
    <mergeCell ref="B46:J46"/>
    <mergeCell ref="B1:C1"/>
    <mergeCell ref="D1:H1"/>
    <mergeCell ref="B2:C2"/>
    <mergeCell ref="D2:H2"/>
    <mergeCell ref="I2:J2"/>
    <mergeCell ref="D3:H3"/>
    <mergeCell ref="F147:G147"/>
    <mergeCell ref="B11:C12"/>
    <mergeCell ref="D11:E12"/>
    <mergeCell ref="F11:H11"/>
    <mergeCell ref="F12:H12"/>
    <mergeCell ref="B13:C13"/>
    <mergeCell ref="D13:E13"/>
    <mergeCell ref="F13:H13"/>
    <mergeCell ref="D4:H4"/>
    <mergeCell ref="B8:J8"/>
    <mergeCell ref="B10:C10"/>
    <mergeCell ref="D10:E10"/>
    <mergeCell ref="F10:H10"/>
    <mergeCell ref="I10:J10"/>
    <mergeCell ref="B17:J17"/>
    <mergeCell ref="B22:C22"/>
    <mergeCell ref="D22:F22"/>
    <mergeCell ref="G22:J22"/>
  </mergeCells>
  <dataValidations count="6">
    <dataValidation type="list" allowBlank="1" showInputMessage="1" showErrorMessage="1" sqref="C4">
      <formula1>$Y$3:$Y$10</formula1>
    </dataValidation>
    <dataValidation type="list" allowBlank="1" showInputMessage="1" showErrorMessage="1" sqref="B49:C51">
      <formula1>$AA$47:$AA$66</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verticalCentered="1"/>
  <pageMargins left="0.25" right="0.25" top="0.75" bottom="0.75" header="0.3" footer="0.3"/>
  <pageSetup scale="60" orientation="portrait" r:id="rId1"/>
  <headerFooter>
    <oddHeader>&amp;L&amp;"-,Regular"&amp;10&amp;K00-047FY 2019 Durham  Transit Work Plan&amp;12&amp;K01+000
&amp;R&amp;A</oddHeader>
    <oddFooter>&amp;CDRX &amp;P &amp; of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6</xdr:col>
                    <xdr:colOff>847725</xdr:colOff>
                    <xdr:row>22</xdr:row>
                    <xdr:rowOff>0</xdr:rowOff>
                  </from>
                  <to>
                    <xdr:col>8</xdr:col>
                    <xdr:colOff>19050</xdr:colOff>
                    <xdr:row>37</xdr:row>
                    <xdr:rowOff>0</xdr:rowOff>
                  </to>
                </anchor>
              </controlPr>
            </control>
          </mc:Choice>
        </mc:AlternateContent>
        <mc:AlternateContent xmlns:mc="http://schemas.openxmlformats.org/markup-compatibility/2006">
          <mc:Choice Requires="x14">
            <control shapeId="2052" r:id="rId5" name="Check Box 4">
              <controlPr defaultSize="0" autoFill="0" autoLine="0" autoPict="0">
                <anchor moveWithCells="1">
                  <from>
                    <xdr:col>5</xdr:col>
                    <xdr:colOff>495300</xdr:colOff>
                    <xdr:row>22</xdr:row>
                    <xdr:rowOff>0</xdr:rowOff>
                  </from>
                  <to>
                    <xdr:col>6</xdr:col>
                    <xdr:colOff>628650</xdr:colOff>
                    <xdr:row>36</xdr:row>
                    <xdr:rowOff>152400</xdr:rowOff>
                  </to>
                </anchor>
              </controlPr>
            </control>
          </mc:Choice>
        </mc:AlternateContent>
        <mc:AlternateContent xmlns:mc="http://schemas.openxmlformats.org/markup-compatibility/2006">
          <mc:Choice Requires="x14">
            <control shapeId="2053" r:id="rId6" name="Check Box 5">
              <controlPr defaultSize="0" autoFill="0" autoLine="0" autoPict="0">
                <anchor moveWithCells="1">
                  <from>
                    <xdr:col>4</xdr:col>
                    <xdr:colOff>314325</xdr:colOff>
                    <xdr:row>35</xdr:row>
                    <xdr:rowOff>9525</xdr:rowOff>
                  </from>
                  <to>
                    <xdr:col>5</xdr:col>
                    <xdr:colOff>914400</xdr:colOff>
                    <xdr:row>36</xdr:row>
                    <xdr:rowOff>0</xdr:rowOff>
                  </to>
                </anchor>
              </controlPr>
            </control>
          </mc:Choice>
        </mc:AlternateContent>
        <mc:AlternateContent xmlns:mc="http://schemas.openxmlformats.org/markup-compatibility/2006">
          <mc:Choice Requires="x14">
            <control shapeId="2054" r:id="rId7" name="Check Box 6">
              <controlPr defaultSize="0" autoFill="0" autoLine="0" autoPict="0">
                <anchor moveWithCells="1">
                  <from>
                    <xdr:col>5</xdr:col>
                    <xdr:colOff>1076325</xdr:colOff>
                    <xdr:row>35</xdr:row>
                    <xdr:rowOff>9525</xdr:rowOff>
                  </from>
                  <to>
                    <xdr:col>7</xdr:col>
                    <xdr:colOff>590550</xdr:colOff>
                    <xdr:row>36</xdr:row>
                    <xdr:rowOff>0</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7</xdr:col>
                    <xdr:colOff>762000</xdr:colOff>
                    <xdr:row>35</xdr:row>
                    <xdr:rowOff>9525</xdr:rowOff>
                  </from>
                  <to>
                    <xdr:col>9</xdr:col>
                    <xdr:colOff>133350</xdr:colOff>
                    <xdr:row>36</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DRX - All Project Requests</vt:lpstr>
      <vt:lpstr>FY19 DRX Add Peak 3.16</vt:lpstr>
      <vt:lpstr>FY19 Add Frequency 3.16</vt:lpstr>
      <vt:lpstr>Added_notes_as_appropriate</vt:lpstr>
      <vt:lpstr>End_Date</vt:lpstr>
      <vt:lpstr>'FY19 Add Frequency 3.16'!Print_Area</vt:lpstr>
      <vt:lpstr>'FY19 DRX Add Peak 3.16'!Print_Area</vt:lpstr>
      <vt:lpstr>Project_Name</vt:lpstr>
      <vt:lpstr>Requesting_Agency</vt:lpstr>
      <vt:lpstr>Start_Date</vt:lpstr>
    </vt:vector>
  </TitlesOfParts>
  <Company>City of Durham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Allen, Barry</dc:creator>
  <cp:lastModifiedBy>Lenovo User</cp:lastModifiedBy>
  <cp:lastPrinted>2018-03-09T19:24:10Z</cp:lastPrinted>
  <dcterms:created xsi:type="dcterms:W3CDTF">2018-03-08T17:51:06Z</dcterms:created>
  <dcterms:modified xsi:type="dcterms:W3CDTF">2018-03-17T14:37:43Z</dcterms:modified>
</cp:coreProperties>
</file>