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235"/>
  </bookViews>
  <sheets>
    <sheet name="Durham" sheetId="1" r:id="rId1"/>
    <sheet name="Durham Project Sheets" sheetId="3" r:id="rId2"/>
    <sheet name="Orange" sheetId="2" r:id="rId3"/>
    <sheet name="Orange Project Sheets" sheetId="4" r:id="rId4"/>
  </sheets>
  <calcPr calcId="152511"/>
</workbook>
</file>

<file path=xl/calcChain.xml><?xml version="1.0" encoding="utf-8"?>
<calcChain xmlns="http://schemas.openxmlformats.org/spreadsheetml/2006/main">
  <c r="H14" i="2" l="1"/>
  <c r="C12" i="2"/>
  <c r="D12" i="2" s="1"/>
  <c r="F11" i="1"/>
  <c r="C5" i="2"/>
  <c r="B5" i="2"/>
  <c r="B4" i="2" s="1"/>
  <c r="B6" i="2" s="1"/>
  <c r="D5" i="2"/>
  <c r="H10" i="1"/>
  <c r="F3" i="1"/>
  <c r="C9" i="2" l="1"/>
  <c r="D9" i="2" s="1"/>
  <c r="F18" i="1"/>
  <c r="C20" i="1"/>
  <c r="C4" i="1" s="1"/>
  <c r="F9" i="1"/>
  <c r="H9" i="1" s="1"/>
  <c r="C3" i="1" l="1"/>
  <c r="F20" i="1"/>
  <c r="F4" i="1" s="1"/>
  <c r="F5" i="1" s="1"/>
  <c r="H18" i="1"/>
  <c r="H20" i="1" s="1"/>
  <c r="D18" i="4"/>
  <c r="D22" i="3"/>
  <c r="H3" i="1" l="1"/>
  <c r="C5" i="1"/>
  <c r="H5" i="1" s="1"/>
  <c r="H4" i="1"/>
  <c r="F8" i="1"/>
  <c r="H8" i="1" s="1"/>
  <c r="H32" i="1" l="1"/>
  <c r="F32" i="1"/>
  <c r="C13" i="2" l="1"/>
  <c r="C4" i="2" s="1"/>
  <c r="D13" i="2"/>
  <c r="B13" i="2"/>
  <c r="D30" i="2"/>
  <c r="C30" i="2"/>
  <c r="D4" i="2" l="1"/>
  <c r="D6" i="2" s="1"/>
  <c r="C6" i="2"/>
  <c r="D6" i="4"/>
  <c r="D4" i="3"/>
</calcChain>
</file>

<file path=xl/sharedStrings.xml><?xml version="1.0" encoding="utf-8"?>
<sst xmlns="http://schemas.openxmlformats.org/spreadsheetml/2006/main" count="640" uniqueCount="361">
  <si>
    <t>Durham Work Plan Summary</t>
  </si>
  <si>
    <t xml:space="preserve">Durham  Transit Plan </t>
  </si>
  <si>
    <t>Cash Flow</t>
  </si>
  <si>
    <t>Requests</t>
  </si>
  <si>
    <t>Difference</t>
  </si>
  <si>
    <t>FY19 Allocation (Cash Flow) before DOLRT</t>
  </si>
  <si>
    <t>Summary by Program and Provider</t>
  </si>
  <si>
    <t>Transit Service - GoTriangle</t>
  </si>
  <si>
    <t>Transit Service - GoDurham</t>
  </si>
  <si>
    <t>Transit Service -Durham Access</t>
  </si>
  <si>
    <t xml:space="preserve">                                           - </t>
  </si>
  <si>
    <t xml:space="preserve"> County for Admin and Fac. O&amp;M </t>
  </si>
  <si>
    <t xml:space="preserve"> Program - Transit and Admin (O&amp;M)</t>
  </si>
  <si>
    <t>Durham- Capital</t>
  </si>
  <si>
    <t>Vehicle Purchase - GoTriangle</t>
  </si>
  <si>
    <t>Vehicle Purchase - GoDurham*</t>
  </si>
  <si>
    <t>Vehicle Purchase - Durham County</t>
  </si>
  <si>
    <t>Park and Rides/Bus Projects (TBD)</t>
  </si>
  <si>
    <t>Park and Rides/Bus Projects (GoTriangle)</t>
  </si>
  <si>
    <t>Park and Rides/Bus Projects (City of Durham)</t>
  </si>
  <si>
    <t xml:space="preserve"> Program - Capital (VP &amp; Bus, Park&amp;Ride,etc.)</t>
  </si>
  <si>
    <t xml:space="preserve"> D-O LRT Project  (April 2017 FTA Submission)</t>
  </si>
  <si>
    <t xml:space="preserve"> CRT Project </t>
  </si>
  <si>
    <t xml:space="preserve">                  -   </t>
  </si>
  <si>
    <t>Durham Projects Not in Plan</t>
  </si>
  <si>
    <t>Durham Access  to test Paratransit Alternatives</t>
  </si>
  <si>
    <t>n/a</t>
  </si>
  <si>
    <t>GoTriangle Admin Staff - 50% to D-O Fund, and Durham Costs at  50%  (.25 FTE)</t>
  </si>
  <si>
    <t>GoTriangle "Access" Facilities</t>
  </si>
  <si>
    <t>RTC - Feasibility Study of New Transit Center Site FFGRPD/MIS Continuation</t>
  </si>
  <si>
    <t>RTC - Rail Traffic Control for CRT</t>
  </si>
  <si>
    <t>Total Projects Not in Plan</t>
  </si>
  <si>
    <t>D-O Work Plan Draft</t>
  </si>
  <si>
    <t>Orange Work Plan Summary</t>
  </si>
  <si>
    <t>Orange Transit Plan</t>
  </si>
  <si>
    <t>Appendix A -Cash Flow</t>
  </si>
  <si>
    <t>Project Requests*</t>
  </si>
  <si>
    <t>$ Difference</t>
  </si>
  <si>
    <t>Transit Service - CHT</t>
  </si>
  <si>
    <t>Transit Service - OPT</t>
  </si>
  <si>
    <t>Admin - Orange County</t>
  </si>
  <si>
    <t xml:space="preserve"> Program -  Transit and Admin (O&amp;M)</t>
  </si>
  <si>
    <t>Vehicle Purchase - CHT*</t>
  </si>
  <si>
    <t>Vehicle Purchase - OPT</t>
  </si>
  <si>
    <t xml:space="preserve">CHT NSBRT (Tax District Share) </t>
  </si>
  <si>
    <t xml:space="preserve">Hillsborough Train Station (Local Share)*** </t>
  </si>
  <si>
    <t xml:space="preserve">                                                 - </t>
  </si>
  <si>
    <t xml:space="preserve">                                                       -</t>
  </si>
  <si>
    <t>Park and Rides/Bus Projects (CHT)</t>
  </si>
  <si>
    <t>Park and Rides/Bus Projects (OPT)</t>
  </si>
  <si>
    <t>Park and Rides/Bus Projects (ToCH)</t>
  </si>
  <si>
    <t xml:space="preserve"> Program -  Capital (VP &amp; Bus, Park&amp;Ride,etc.)</t>
  </si>
  <si>
    <t>Orange Projects Not in Plan</t>
  </si>
  <si>
    <t>OPT -AVL</t>
  </si>
  <si>
    <t>GoTriangle Admin Staff - 50% to Project to D-O Fund, and Orange Costs at  50%  (.25 FTE)</t>
  </si>
  <si>
    <t xml:space="preserve"> D-O LRT Project  (FTA Submission)</t>
  </si>
  <si>
    <t>*CH Transit  Vehicle Purchases can be matched against its FY18 Allocation of $3.6 million.  No buses have been purchases as of 12.31.17</t>
  </si>
  <si>
    <t>** OPT  FY18 (and prior) Capital Purchases not reconciled.  See Transit Plan Table 4.2-3 below</t>
  </si>
  <si>
    <t>*** Hillsborough FY18 balance can be moved forward to match expenditures, if needed</t>
  </si>
  <si>
    <t>by Mo Devlin</t>
  </si>
  <si>
    <t>SWG Admin</t>
  </si>
  <si>
    <t>for March 2014  Meeting</t>
  </si>
  <si>
    <t>Page| 2</t>
  </si>
  <si>
    <t>Carryforward ToCH budget</t>
  </si>
  <si>
    <t>Project Requests and Workplan (DCHC Website)</t>
  </si>
  <si>
    <t>Program</t>
  </si>
  <si>
    <t>CashFlow Line Item</t>
  </si>
  <si>
    <t>ProjID+Description</t>
  </si>
  <si>
    <t>FY19 Request</t>
  </si>
  <si>
    <t>Project ID</t>
  </si>
  <si>
    <t>FY19 Program Excel Book</t>
  </si>
  <si>
    <t>Excel Sheet</t>
  </si>
  <si>
    <t>Cap-New</t>
  </si>
  <si>
    <t>NEW-D RTC Feas Study</t>
  </si>
  <si>
    <t>19GOT_CD1-RTCStudy</t>
  </si>
  <si>
    <t>19GOT_CD1</t>
  </si>
  <si>
    <t>NEW-D-Access Facilities</t>
  </si>
  <si>
    <t>NEW-D-ERP</t>
  </si>
  <si>
    <t>NEW-D-Rail FFGRPD</t>
  </si>
  <si>
    <t>NEW-D-Rail RTC Study</t>
  </si>
  <si>
    <t>NEW-D-GoT Admin</t>
  </si>
  <si>
    <t>RTC Feas</t>
  </si>
  <si>
    <t>Access</t>
  </si>
  <si>
    <t>ERP</t>
  </si>
  <si>
    <t>FFGRPD</t>
  </si>
  <si>
    <t>Rail RTC</t>
  </si>
  <si>
    <t>At GoTriangle</t>
  </si>
  <si>
    <t>19GOT_OO1-GoTriangle ACCESS facilities</t>
  </si>
  <si>
    <t>19GOT_OO1</t>
  </si>
  <si>
    <t>19GOT_CO1-ERP</t>
  </si>
  <si>
    <t>19GOT_CO1</t>
  </si>
  <si>
    <t>18GOT_CD13 Commuter Rail FFGARPD</t>
  </si>
  <si>
    <t>18GOT_CD13</t>
  </si>
  <si>
    <t>19GOT_CO2-CommuterRailRTCModeling</t>
  </si>
  <si>
    <t>19GOT_CO2</t>
  </si>
  <si>
    <t>Transit Service -New</t>
  </si>
  <si>
    <t>19GOT_AD1-Admin</t>
  </si>
  <si>
    <t>19GOT_AD1</t>
  </si>
  <si>
    <t>POS Alternatives</t>
  </si>
  <si>
    <t>19DCI_POS ServiceAlternatives</t>
  </si>
  <si>
    <t>19DCI_POS Ve</t>
  </si>
  <si>
    <t>NEW-D-DA POS Alts</t>
  </si>
  <si>
    <t xml:space="preserve"> </t>
  </si>
  <si>
    <t>Transit Service</t>
  </si>
  <si>
    <t>1-D-TS-GoT</t>
  </si>
  <si>
    <t>19GOT_TS1-Sunday Span</t>
  </si>
  <si>
    <t>19GOT_TS1</t>
  </si>
  <si>
    <t>All - Sunday</t>
  </si>
  <si>
    <t>All - Holidays</t>
  </si>
  <si>
    <t>GoT #700</t>
  </si>
  <si>
    <t>GoT#800 OffPeak</t>
  </si>
  <si>
    <t>GoT#800 Add Peak</t>
  </si>
  <si>
    <t>GoT#ODX</t>
  </si>
  <si>
    <t>GoT#400</t>
  </si>
  <si>
    <t>GoT Surveys</t>
  </si>
  <si>
    <t>19GOT_TS3-AdditionalHolidays</t>
  </si>
  <si>
    <t>19GOT_TS3</t>
  </si>
  <si>
    <t>18GOT_TS1-Route700 Off-Peak</t>
  </si>
  <si>
    <t>18GOT_TS1-Ro</t>
  </si>
  <si>
    <t>18GOT_TS2-Route800 Off-Peak</t>
  </si>
  <si>
    <t>18GOT_TS2-Ro</t>
  </si>
  <si>
    <t>18GOT_TS4-Route800 Additional Peak</t>
  </si>
  <si>
    <t>18GOT_TS4-Ro</t>
  </si>
  <si>
    <t>18GOT_TS5-RouteODX New Express Service</t>
  </si>
  <si>
    <t>18GOT_TS5-Ro</t>
  </si>
  <si>
    <t>18GOT_TS3-Route400 Off-Peak</t>
  </si>
  <si>
    <t>18GOT_TS3-Ro</t>
  </si>
  <si>
    <t>19GOT_OO2D-Surveys (Durham Portion)</t>
  </si>
  <si>
    <t>19GOT_OO2</t>
  </si>
  <si>
    <t>1-D-TS-GoT DRX Requests</t>
  </si>
  <si>
    <t>18GOT_TS7-RouteDRX Additonal Peak</t>
  </si>
  <si>
    <t>18GOT_TS7-Ro</t>
  </si>
  <si>
    <t>DRX Add Peak</t>
  </si>
  <si>
    <t>19GOT_TS2-DRX Frequency</t>
  </si>
  <si>
    <t>19GOT_TS2</t>
  </si>
  <si>
    <t>DRX Add Frequency</t>
  </si>
  <si>
    <t>2-D-TS-GoD</t>
  </si>
  <si>
    <t>18DCI_TS1_Route 5 Frequent Service</t>
  </si>
  <si>
    <t>18DCI_TS1</t>
  </si>
  <si>
    <t>GoDurham #5</t>
  </si>
  <si>
    <t>18DCI_TS2_Route 10 - Frequent Service Corridor</t>
  </si>
  <si>
    <t>18DCI_TS2</t>
  </si>
  <si>
    <t>GoDurham #10</t>
  </si>
  <si>
    <t>18DCI_TS3_Route 3 - Tripper for Crowding Relief</t>
  </si>
  <si>
    <t>18DCI_TS3</t>
  </si>
  <si>
    <t>GoDurham #3</t>
  </si>
  <si>
    <t>18DCI_TS4_Route 12 &amp; 14 - Frequency Improvements</t>
  </si>
  <si>
    <t>18DCI_TS4</t>
  </si>
  <si>
    <t>GoDurham #12-14</t>
  </si>
  <si>
    <t>18DCI_TS5_Route 15 - Span Improvements</t>
  </si>
  <si>
    <t>18DCI_TS5</t>
  </si>
  <si>
    <t>GoDurham #15</t>
  </si>
  <si>
    <t>18DCI_TS6_Route 20 - New Commuter Service</t>
  </si>
  <si>
    <t>18DCI_TS6</t>
  </si>
  <si>
    <t>GoDurham #20</t>
  </si>
  <si>
    <t>18DCI_TS7_System Wide - Later Sunday Service</t>
  </si>
  <si>
    <t>18DCI_TS7</t>
  </si>
  <si>
    <t>GoDurham - Sunday Later Service</t>
  </si>
  <si>
    <t>18DCI_TS8_System-Wide - New Year's Eve Service</t>
  </si>
  <si>
    <t>18DCI_TS8</t>
  </si>
  <si>
    <t>GoDurham all NYE</t>
  </si>
  <si>
    <t>3-D-TS-DA</t>
  </si>
  <si>
    <t>19DCI_POS Service</t>
  </si>
  <si>
    <t>19DCI_POS Se</t>
  </si>
  <si>
    <t>POS</t>
  </si>
  <si>
    <t>4-D-TS-MPO Admin</t>
  </si>
  <si>
    <t>19MPO_AD1-SWG Admin V2.1</t>
  </si>
  <si>
    <t>19MPO_AD1</t>
  </si>
  <si>
    <t>Cap-Vehicle Purchase</t>
  </si>
  <si>
    <t>7-D-VP-DA</t>
  </si>
  <si>
    <t>19DCI_POS Vehicles</t>
  </si>
  <si>
    <t>VP</t>
  </si>
  <si>
    <t>Cap-P&amp;R, Stops</t>
  </si>
  <si>
    <t>11-D-PRBUS-GoT</t>
  </si>
  <si>
    <t>Fayetteville TEC</t>
  </si>
  <si>
    <t>31 BusStops Durham Southpoint P&amp;R n/a</t>
  </si>
  <si>
    <t>15 Stops-6Shelters,9 benches n/a CH TEC</t>
  </si>
  <si>
    <t>18DCI_CD2-FayettevilleTEC</t>
  </si>
  <si>
    <t>18DCI_CD2</t>
  </si>
  <si>
    <t>18DCI_CD4-BusStopImprovements</t>
  </si>
  <si>
    <t>18DCI_CD4</t>
  </si>
  <si>
    <t>18GOT_CD3-WoodcroftP&amp;R</t>
  </si>
  <si>
    <t xml:space="preserve">                       -</t>
  </si>
  <si>
    <t>18GOT_CD3</t>
  </si>
  <si>
    <t>18GOT_CD4-PattersonPlaceImprovements</t>
  </si>
  <si>
    <t>18GOT_CD4</t>
  </si>
  <si>
    <t>18GOT_CD6-NDurhamP&amp;R</t>
  </si>
  <si>
    <t>18GOT_CD6</t>
  </si>
  <si>
    <t>18GOT_CD7-BusStopImprovements</t>
  </si>
  <si>
    <t>18GOT_CD7</t>
  </si>
  <si>
    <t>18GOT_VP1-Rougemont Bus</t>
  </si>
  <si>
    <t>18GOT_VP1-Ro</t>
  </si>
  <si>
    <t>12-D-PRBUS-CoD</t>
  </si>
  <si>
    <t>19DCI_CDI -Chapel Hill TEC</t>
  </si>
  <si>
    <t>19DCI_CO1</t>
  </si>
  <si>
    <t>Transit Plan Program</t>
  </si>
  <si>
    <t>Workplan Summary</t>
  </si>
  <si>
    <t>Excel Book</t>
  </si>
  <si>
    <t>Transit Service-Admin</t>
  </si>
  <si>
    <t>NEW-O-OPT AVL</t>
  </si>
  <si>
    <t>19OPT_TS_AD1</t>
  </si>
  <si>
    <t>NEW-OPT AVL</t>
  </si>
  <si>
    <t>NONE</t>
  </si>
  <si>
    <t>NEW-O-ERP</t>
  </si>
  <si>
    <t>NEW-GoT ERP</t>
  </si>
  <si>
    <t>NEW-GoT Admin</t>
  </si>
  <si>
    <t>1-O-TS-GoT</t>
  </si>
  <si>
    <t>GoT#800 Add Trips</t>
  </si>
  <si>
    <t>18GOT_TS6 -RouteCRX Additonal Peak</t>
  </si>
  <si>
    <t>18GOT_TS6 -R</t>
  </si>
  <si>
    <t>GoT #CRX</t>
  </si>
  <si>
    <t>19GOT_OO2O-Surveys (Orange Portion)</t>
  </si>
  <si>
    <t>19GOT_OO3</t>
  </si>
  <si>
    <t>2-O-TS-CHT</t>
  </si>
  <si>
    <t>19CHT_TS3-ExistingServiceExpansion</t>
  </si>
  <si>
    <t>19CHT_TS3</t>
  </si>
  <si>
    <t>CHT - Existing Svc Exp.</t>
  </si>
  <si>
    <t>19CHT_TS1-ServiceExpansionFY19</t>
  </si>
  <si>
    <t>19CHT_TS1</t>
  </si>
  <si>
    <t>CHT - EXP FY19</t>
  </si>
  <si>
    <t>19CHT_TS2-IncreasedCostExistingService</t>
  </si>
  <si>
    <t>19CHT_TS2</t>
  </si>
  <si>
    <t>CHT - ICES</t>
  </si>
  <si>
    <t>3-O-TS-OPT</t>
  </si>
  <si>
    <t>19OPT_TS_00-TransitSvcs</t>
  </si>
  <si>
    <t>19OPT_TS_00-</t>
  </si>
  <si>
    <t>OPT-TS</t>
  </si>
  <si>
    <t>4-O-TS-Admin</t>
  </si>
  <si>
    <t>MPO-SWG Admin</t>
  </si>
  <si>
    <t>Vehicle Purchase</t>
  </si>
  <si>
    <t xml:space="preserve">7-O-VP-OPT  </t>
  </si>
  <si>
    <t>19OPT_VP_001</t>
  </si>
  <si>
    <t>FY19 OPT - Bus LTV</t>
  </si>
  <si>
    <t xml:space="preserve">7-O-VP-OPT   </t>
  </si>
  <si>
    <t>19OPT_VP_Hillsborough Circulator</t>
  </si>
  <si>
    <t>19OPT_VP_002</t>
  </si>
  <si>
    <t>FY19 OPT - Bus Hillsborough Cir</t>
  </si>
  <si>
    <t>Cap-VehiclePurchase</t>
  </si>
  <si>
    <t>6-O-VP-CHT</t>
  </si>
  <si>
    <t>19CHT_VP1-BusPurchase</t>
  </si>
  <si>
    <t>19CHT_VP1</t>
  </si>
  <si>
    <t>CHT Vehicle Purchase</t>
  </si>
  <si>
    <t>Cap-NSBRT</t>
  </si>
  <si>
    <t>8-O-NS-CHT</t>
  </si>
  <si>
    <t>19CHT_CD1-NSBRT</t>
  </si>
  <si>
    <t>19CHT_CD1</t>
  </si>
  <si>
    <t>CHT-NSBRT</t>
  </si>
  <si>
    <t>11-O-PRBUS-GoT</t>
  </si>
  <si>
    <t>18GOT_CD10-CarrboroStop</t>
  </si>
  <si>
    <t>18GOT_CD10</t>
  </si>
  <si>
    <t>Carrboro Stop</t>
  </si>
  <si>
    <t>18GOT_CD11-MebaneStop</t>
  </si>
  <si>
    <t>18GOT_CD11</t>
  </si>
  <si>
    <t>Mebane Stop</t>
  </si>
  <si>
    <t>18GOT_CD12-StopImprovements</t>
  </si>
  <si>
    <t>18GOT_CD12</t>
  </si>
  <si>
    <t>Bus Stops Orange</t>
  </si>
  <si>
    <t>18GOT_CD8-HillsboroughP&amp;R</t>
  </si>
  <si>
    <t>18GOT_CD8</t>
  </si>
  <si>
    <t>Hillsborough P&amp;R</t>
  </si>
  <si>
    <t>13-O-PRBUS-OPT</t>
  </si>
  <si>
    <t>19OPT_CD1-Bus Stops</t>
  </si>
  <si>
    <t>19OPT_CD1</t>
  </si>
  <si>
    <t>OPT Stops</t>
  </si>
  <si>
    <t>12-O-PRBUS-CHT</t>
  </si>
  <si>
    <t>19CHT_CD3-ManningDrBusStop</t>
  </si>
  <si>
    <t>19CHT_CD3</t>
  </si>
  <si>
    <t>CHT-manning</t>
  </si>
  <si>
    <t>19CHT_CD2-ADABusStopupgrade</t>
  </si>
  <si>
    <t>19CHT_CD2</t>
  </si>
  <si>
    <t>CHT-ADA</t>
  </si>
  <si>
    <t>14-O-PRBus-ToCH</t>
  </si>
  <si>
    <t>19CHT_CD1 Dobbins Sidewalk</t>
  </si>
  <si>
    <t>ToCH Dobbins</t>
  </si>
  <si>
    <t>19CHT_CD2 Legion Sidewalk</t>
  </si>
  <si>
    <t>ToCH Legion</t>
  </si>
  <si>
    <t>Prior Year</t>
  </si>
  <si>
    <t>18TOC_CO1_RRBusShelters - 50%</t>
  </si>
  <si>
    <t>18TOC_CO1_RR</t>
  </si>
  <si>
    <t>See Memo</t>
  </si>
  <si>
    <t>18TOC_CO2_Estes Drive Corridor Study - 50%</t>
  </si>
  <si>
    <t>18TOC_CO2_Es</t>
  </si>
  <si>
    <t>18TOC_CD4_Morgan Creek Greenway</t>
  </si>
  <si>
    <t>18TOC_CD4_Mo</t>
  </si>
  <si>
    <t>18TOC_CD3_Estes Drive Bike-Ped Improvements</t>
  </si>
  <si>
    <t>18TOC_CD3_Es</t>
  </si>
  <si>
    <t>18TOC_CD5 _South Greensboro St Sidewalk</t>
  </si>
  <si>
    <t>18TOC_CD5 _S</t>
  </si>
  <si>
    <t>Comments</t>
  </si>
  <si>
    <t>No Change</t>
  </si>
  <si>
    <t>Updated March 16 Submission</t>
  </si>
  <si>
    <t>Updated March 16 Submission [Implemented Project]</t>
  </si>
  <si>
    <t>D-Rail RTC Study</t>
  </si>
  <si>
    <t>Included in Transit Plan (CRT)</t>
  </si>
  <si>
    <t xml:space="preserve">Cap-P&amp;R, Stops                                         </t>
  </si>
  <si>
    <t xml:space="preserve">11-D-PRBUS-GoT                                                                     </t>
  </si>
  <si>
    <t xml:space="preserve">18GOT_CD5-PattersonPlaceP&amp;R                                                                         </t>
  </si>
  <si>
    <t>Withdrawn - will be included in a later budget amendment</t>
  </si>
  <si>
    <t xml:space="preserve">Cap-P&amp;R, Stops                            </t>
  </si>
  <si>
    <t xml:space="preserve">11-D-PRBUS-GoT                                                             </t>
  </si>
  <si>
    <t xml:space="preserve">18DCI_CD1-HollowayTEC                                                                                   </t>
  </si>
  <si>
    <t xml:space="preserve">18DCI_CD1                            </t>
  </si>
  <si>
    <t xml:space="preserve">11-D-PRBUS-GoT                           </t>
  </si>
  <si>
    <t xml:space="preserve">Holloway TEC                                                                                         </t>
  </si>
  <si>
    <t>Withdrawn for re-submission in FY21</t>
  </si>
  <si>
    <t xml:space="preserve">18GOT_CD2-SouthpointP&amp;R                                                                              </t>
  </si>
  <si>
    <t xml:space="preserve">18GOT_CD2                                  </t>
  </si>
  <si>
    <t xml:space="preserve">11-D-PRBUS-GoT                                   </t>
  </si>
  <si>
    <t xml:space="preserve">FY19 Patterson Place Patterson Place P&amp;R n/a                                       </t>
  </si>
  <si>
    <t>Withdrawn for re-submission based on VHB study  / future inclusion through budget amendment</t>
  </si>
  <si>
    <t xml:space="preserve">                                                                                        </t>
  </si>
  <si>
    <t xml:space="preserve">18GOT_CD5                                       </t>
  </si>
  <si>
    <t>Cap-Transit Plan CRT</t>
  </si>
  <si>
    <t>Withdrawn for re-submission in FY20 [within Transit Plan]</t>
  </si>
  <si>
    <t>Withdrawn for re-submission in FY21 [within Transit Plan]</t>
  </si>
  <si>
    <t>RELOCATED TO EXISTING TRANSIT PLAN PROJECTS BELOW</t>
  </si>
  <si>
    <t>INCLUDED FOR NOW - FOR DISCUSSION WITH MPO</t>
  </si>
  <si>
    <t>REVISED SUBMISSION</t>
  </si>
  <si>
    <t>Submitted by City of Durham</t>
  </si>
  <si>
    <t>Updated March 16 Submission 
[Separate sheet as per SWG Admin feedback]</t>
  </si>
  <si>
    <t xml:space="preserve">CAPITAL CARRYOVER - PAID FOR WITH OFFSET GRANT MONEY SAVED ON GOTRIANGLE BUSES IN FY18
SUBMISSION Cost for D-O  37.5% of Total - Cost reflects Orange 12.5% of Total share </t>
  </si>
  <si>
    <t>Updated in March 16 Submission</t>
  </si>
  <si>
    <t xml:space="preserve">GoTriangle ERP  - 1% Project to D-O Fund, and Orange </t>
  </si>
  <si>
    <t>Please Split between Capital / Operations</t>
  </si>
  <si>
    <t>SWG Meeting Comments</t>
  </si>
  <si>
    <t>CAPITAL CARRYOVER - PAID FOR WITH OFFSET GRANT MONEY SAVED ON GOTRIANGLE BUSES IN FY18
SUBMISSION Cost for D-O  2% of Total - Cost reflects Orange Approximately 1% of Total share upto a maximum of $50,000</t>
  </si>
  <si>
    <t>Updated March 16 Submission
CAPITAL CARRYOVER - PAID FOR WITH OFFSET GRANT MONEY SAVED ON GOTRIANGLE BUSES IN FY18
SUBMISSION Cost for D-O  2% of Total - Cost reflects Durham Approximately 1% of Total share upto a maximum of $50,000</t>
  </si>
  <si>
    <t xml:space="preserve">Updated March 16 Submission
CAPITAL CARRYOVER - PAID FOR WITH OFFSET GRANT MONEY SAVED ON GOTRIANGLE BUSES IN FY18
SUBMISSION Cost for D-O  37.5% of Total - Cost reflects Durham 25% of Total share </t>
  </si>
  <si>
    <t>We do not have a project sheet submission for this</t>
  </si>
  <si>
    <t>TTD Comments</t>
  </si>
  <si>
    <t>Paid for by Carryover $ - For how long?</t>
  </si>
  <si>
    <t>18DCI_TS9 -IncreasedCostExistingService</t>
  </si>
  <si>
    <t>New Sheet</t>
  </si>
  <si>
    <t>GoTriangle ERP  - 1% Project to D-O Fund, and Durham</t>
  </si>
  <si>
    <t>Carry forward to FY20 [Within Transit Plan]</t>
  </si>
  <si>
    <t xml:space="preserve">Needs to be corrected to reflect 2.5% </t>
  </si>
  <si>
    <t>Part of CRT project Phase 1 study</t>
  </si>
  <si>
    <t>Please share updated project sheet for this as we have not received a sheet</t>
  </si>
  <si>
    <t>Please note that FY19 project sheet is based on FY17 and FY18 anticipated carryover</t>
  </si>
  <si>
    <t>Withdrawn for a later budget amendment</t>
  </si>
  <si>
    <t>Moved to Within Transit plan under CRT</t>
  </si>
  <si>
    <t>This was only a GoTriangle / GoDurham Submission - Orange will be in the future</t>
  </si>
  <si>
    <t xml:space="preserve">19GOT_TS8 GoTriangle paratransit operations </t>
  </si>
  <si>
    <t>???</t>
  </si>
  <si>
    <t>Brought forward FY18 spend as per Transit Plan Allocation. 
PLEASE NOTE SPENT DOLLARS No Allocation for FY19</t>
  </si>
  <si>
    <t>Outstanding for project pushed beyond FY19</t>
  </si>
  <si>
    <t>Confirmation from City of Durham on overage</t>
  </si>
  <si>
    <r>
      <t>11-</t>
    </r>
    <r>
      <rPr>
        <sz val="8"/>
        <color rgb="FF000000"/>
        <rFont val="Times New Roman"/>
        <family val="1"/>
      </rPr>
      <t xml:space="preserve">                 </t>
    </r>
    <r>
      <rPr>
        <sz val="8"/>
        <color rgb="FF000000"/>
        <rFont val="Calibri"/>
        <family val="2"/>
        <scheme val="minor"/>
      </rPr>
      <t>D-PRBUS-GoT</t>
    </r>
  </si>
  <si>
    <r>
      <t>12-</t>
    </r>
    <r>
      <rPr>
        <sz val="8"/>
        <color rgb="FF000000"/>
        <rFont val="Times New Roman"/>
        <family val="1"/>
      </rPr>
      <t xml:space="preserve">                 </t>
    </r>
    <r>
      <rPr>
        <sz val="8"/>
        <color rgb="FF000000"/>
        <rFont val="Calibri"/>
        <family val="2"/>
        <scheme val="minor"/>
      </rPr>
      <t>D-PRBUS-CoD</t>
    </r>
  </si>
  <si>
    <t>Please note New sheet missed in original submission on behalf of GoDurham</t>
  </si>
  <si>
    <t>Carry forward to FY20 [Within Transit Plan]
PLEASE NOTE CORRECTION in line item : $376,939 should be $1,964,352 for 4 GoTriangle Buses</t>
  </si>
  <si>
    <r>
      <rPr>
        <strike/>
        <sz val="8.5"/>
        <color rgb="FF000000"/>
        <rFont val="Calibri"/>
        <family val="2"/>
        <scheme val="minor"/>
      </rPr>
      <t xml:space="preserve">SWG Admin Needs to be corrected to reflect 2.5% 
</t>
    </r>
    <r>
      <rPr>
        <strike/>
        <sz val="8.5"/>
        <color rgb="FFFF0000"/>
        <rFont val="Calibri"/>
        <family val="2"/>
        <scheme val="minor"/>
      </rPr>
      <t>PLEASE NOTE SURVEY COSTS INCLUDED IN THIS LINE [As per Transit Plan]</t>
    </r>
  </si>
  <si>
    <t>Done</t>
  </si>
  <si>
    <t>FY19 Allocation (Cash Flow) before DOLRT - Transit Services (Operations)</t>
  </si>
  <si>
    <t>FY19 Allocation Total before DOLRT</t>
  </si>
  <si>
    <t>FY19 Allocation (Cash Flow) before DOLRT  - TS</t>
  </si>
  <si>
    <t>FY19 Allocation (Cash Flow) before DOLRT - Capital</t>
  </si>
  <si>
    <t>The Plan has only  $2,164,189 in FY19, and GoTriangle's Detailed Document was $376,939</t>
  </si>
  <si>
    <t>Delta to Cash Flow 
- What is Source?</t>
  </si>
  <si>
    <t>In OPT submission</t>
  </si>
  <si>
    <t>LTW request is $207,000 - LTW worked with PS of GoTriangle - See submission created by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</si>
</sst>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3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i/>
      <sz val="8"/>
      <color rgb="FF000000"/>
      <name val="Calibri"/>
      <family val="2"/>
      <scheme val="minor"/>
    </font>
    <font>
      <sz val="8.5"/>
      <color rgb="FF000000"/>
      <name val="Calibri"/>
      <family val="2"/>
      <scheme val="minor"/>
    </font>
    <font>
      <i/>
      <sz val="8"/>
      <color rgb="FFFF0000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.5"/>
      <color rgb="FF000000"/>
      <name val="Calibri"/>
      <family val="2"/>
      <scheme val="minor"/>
    </font>
    <font>
      <sz val="8.5"/>
      <color rgb="FFFF0000"/>
      <name val="Calibri"/>
      <family val="2"/>
      <scheme val="minor"/>
    </font>
    <font>
      <b/>
      <sz val="8.5"/>
      <color rgb="FFFF0000"/>
      <name val="Calibri"/>
      <family val="2"/>
      <scheme val="minor"/>
    </font>
    <font>
      <b/>
      <sz val="7"/>
      <color rgb="FFFFFFFF"/>
      <name val="Calibri"/>
      <family val="2"/>
      <scheme val="minor"/>
    </font>
    <font>
      <sz val="7"/>
      <color rgb="FFFF0000"/>
      <name val="Calibri"/>
      <family val="2"/>
      <scheme val="minor"/>
    </font>
    <font>
      <sz val="6.5"/>
      <color rgb="FF000000"/>
      <name val="Calibri"/>
      <family val="2"/>
      <scheme val="minor"/>
    </font>
    <font>
      <b/>
      <sz val="6.5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FFFFFF"/>
      <name val="Calibri"/>
      <family val="2"/>
      <scheme val="minor"/>
    </font>
    <font>
      <sz val="9"/>
      <color rgb="FFFF0000"/>
      <name val="Calibri"/>
      <family val="2"/>
      <scheme val="minor"/>
    </font>
    <font>
      <strike/>
      <sz val="6.5"/>
      <color rgb="FF000000"/>
      <name val="Calibri"/>
      <family val="2"/>
      <scheme val="minor"/>
    </font>
    <font>
      <strike/>
      <sz val="7"/>
      <color rgb="FFFF0000"/>
      <name val="Calibri"/>
      <family val="2"/>
      <scheme val="minor"/>
    </font>
    <font>
      <strike/>
      <sz val="6.5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trike/>
      <sz val="8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8"/>
      <color rgb="FF000000"/>
      <name val="Calibri"/>
      <family val="2"/>
      <scheme val="minor"/>
    </font>
    <font>
      <sz val="9"/>
      <name val="Calibri"/>
      <family val="2"/>
      <scheme val="minor"/>
    </font>
    <font>
      <b/>
      <strike/>
      <sz val="8"/>
      <color rgb="FF000000"/>
      <name val="Calibri"/>
      <family val="2"/>
      <scheme val="minor"/>
    </font>
    <font>
      <b/>
      <sz val="8"/>
      <name val="Calibri"/>
      <family val="2"/>
      <scheme val="minor"/>
    </font>
    <font>
      <b/>
      <strike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trike/>
      <sz val="8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9"/>
      <color rgb="FF000000"/>
      <name val="Calibri"/>
      <family val="2"/>
      <scheme val="minor"/>
    </font>
    <font>
      <strike/>
      <sz val="9"/>
      <color rgb="FF000000"/>
      <name val="Calibri"/>
      <family val="2"/>
      <scheme val="minor"/>
    </font>
    <font>
      <strike/>
      <sz val="8.5"/>
      <color rgb="FF000000"/>
      <name val="Calibri"/>
      <family val="2"/>
      <scheme val="minor"/>
    </font>
    <font>
      <strike/>
      <sz val="8.5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ck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ck">
        <color rgb="FF000000"/>
      </bottom>
      <diagonal/>
    </border>
    <border>
      <left/>
      <right/>
      <top style="medium">
        <color rgb="FF000000"/>
      </top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ck">
        <color rgb="FFFFFFFF"/>
      </bottom>
      <diagonal/>
    </border>
    <border>
      <left/>
      <right style="medium">
        <color rgb="FF000000"/>
      </right>
      <top/>
      <bottom style="thick">
        <color rgb="FFFFFFFF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/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rgb="FFFFFFFF"/>
      </top>
      <bottom style="medium">
        <color rgb="FF000000"/>
      </bottom>
      <diagonal/>
    </border>
    <border>
      <left/>
      <right style="medium">
        <color rgb="FF000000"/>
      </right>
      <top style="thick">
        <color rgb="FFFFFFFF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80808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80808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808080"/>
      </right>
      <top/>
      <bottom style="medium">
        <color rgb="FF000000"/>
      </bottom>
      <diagonal/>
    </border>
    <border>
      <left/>
      <right style="medium">
        <color rgb="FF80808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808080"/>
      </right>
      <top/>
      <bottom/>
      <diagonal/>
    </border>
    <border>
      <left/>
      <right/>
      <top/>
      <bottom style="medium">
        <color rgb="FF4F81BD"/>
      </bottom>
      <diagonal/>
    </border>
    <border>
      <left/>
      <right style="medium">
        <color rgb="FF000000"/>
      </right>
      <top/>
      <bottom style="medium">
        <color rgb="FF4F81BD"/>
      </bottom>
      <diagonal/>
    </border>
    <border>
      <left style="medium">
        <color rgb="FF4F81BD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4F81BD"/>
      </bottom>
      <diagonal/>
    </border>
    <border>
      <left style="medium">
        <color rgb="FF4F81BD"/>
      </left>
      <right/>
      <top/>
      <bottom style="medium">
        <color rgb="FF4F81BD"/>
      </bottom>
      <diagonal/>
    </border>
    <border>
      <left/>
      <right style="medium">
        <color rgb="FF4F81BD"/>
      </right>
      <top/>
      <bottom style="medium">
        <color rgb="FF4F81BD"/>
      </bottom>
      <diagonal/>
    </border>
    <border>
      <left style="medium">
        <color rgb="FF000000"/>
      </left>
      <right/>
      <top/>
      <bottom style="medium">
        <color rgb="FFF79646"/>
      </bottom>
      <diagonal/>
    </border>
    <border>
      <left/>
      <right/>
      <top/>
      <bottom style="medium">
        <color rgb="FFF79646"/>
      </bottom>
      <diagonal/>
    </border>
    <border>
      <left/>
      <right style="medium">
        <color rgb="FF000000"/>
      </right>
      <top/>
      <bottom style="medium">
        <color rgb="FFF79646"/>
      </bottom>
      <diagonal/>
    </border>
    <border>
      <left/>
      <right/>
      <top style="medium">
        <color rgb="FFF79646"/>
      </top>
      <bottom style="medium">
        <color rgb="FF000000"/>
      </bottom>
      <diagonal/>
    </border>
    <border>
      <left/>
      <right style="medium">
        <color rgb="FF000000"/>
      </right>
      <top style="medium">
        <color rgb="FFF79646"/>
      </top>
      <bottom style="medium">
        <color rgb="FF000000"/>
      </bottom>
      <diagonal/>
    </border>
    <border>
      <left style="medium">
        <color rgb="FF4F81BD"/>
      </left>
      <right/>
      <top style="medium">
        <color rgb="FF000000"/>
      </top>
      <bottom style="medium">
        <color rgb="FF4F81BD"/>
      </bottom>
      <diagonal/>
    </border>
    <border>
      <left/>
      <right/>
      <top style="medium">
        <color rgb="FF000000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/>
      <right/>
      <top style="medium">
        <color rgb="FF4F81BD"/>
      </top>
      <bottom style="medium">
        <color rgb="FF4F81BD"/>
      </bottom>
      <diagonal/>
    </border>
    <border>
      <left/>
      <right style="medium">
        <color rgb="FF000000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auto="1"/>
      </bottom>
      <diagonal/>
    </border>
    <border>
      <left/>
      <right/>
      <top style="medium">
        <color rgb="FF4F81BD"/>
      </top>
      <bottom style="medium">
        <color auto="1"/>
      </bottom>
      <diagonal/>
    </border>
    <border>
      <left/>
      <right style="medium">
        <color rgb="FF000000"/>
      </right>
      <top style="medium">
        <color rgb="FF4F81BD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4F81BD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F79646"/>
      </top>
      <bottom style="medium">
        <color rgb="FFF79646"/>
      </bottom>
      <diagonal/>
    </border>
    <border>
      <left/>
      <right style="medium">
        <color rgb="FF000000"/>
      </right>
      <top style="medium">
        <color rgb="FF000000"/>
      </top>
      <bottom style="medium">
        <color rgb="FFF79646"/>
      </bottom>
      <diagonal/>
    </border>
    <border>
      <left style="thick">
        <color rgb="FF000000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43" fontId="25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 applyAlignment="1">
      <alignment horizontal="left" vertical="center" indent="15"/>
    </xf>
    <xf numFmtId="0" fontId="1" fillId="2" borderId="4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3" fontId="2" fillId="3" borderId="10" xfId="0" applyNumberFormat="1" applyFont="1" applyFill="1" applyBorder="1" applyAlignment="1">
      <alignment horizontal="justify" vertical="center" wrapText="1"/>
    </xf>
    <xf numFmtId="0" fontId="1" fillId="4" borderId="11" xfId="0" applyFont="1" applyFill="1" applyBorder="1" applyAlignment="1">
      <alignment vertical="center" wrapText="1"/>
    </xf>
    <xf numFmtId="0" fontId="5" fillId="0" borderId="0" xfId="0" applyFont="1" applyAlignment="1">
      <alignment horizontal="left" vertical="center" indent="15"/>
    </xf>
    <xf numFmtId="0" fontId="9" fillId="5" borderId="30" xfId="0" applyFont="1" applyFill="1" applyBorder="1" applyAlignment="1">
      <alignment vertical="center" wrapText="1"/>
    </xf>
    <xf numFmtId="0" fontId="9" fillId="5" borderId="24" xfId="0" applyFont="1" applyFill="1" applyBorder="1" applyAlignment="1">
      <alignment horizontal="right" vertical="center" wrapText="1"/>
    </xf>
    <xf numFmtId="0" fontId="9" fillId="5" borderId="31" xfId="0" applyFont="1" applyFill="1" applyBorder="1" applyAlignment="1">
      <alignment horizontal="right" vertical="center" wrapText="1"/>
    </xf>
    <xf numFmtId="3" fontId="5" fillId="3" borderId="10" xfId="0" applyNumberFormat="1" applyFont="1" applyFill="1" applyBorder="1" applyAlignment="1">
      <alignment horizontal="right" vertical="center" wrapText="1"/>
    </xf>
    <xf numFmtId="3" fontId="10" fillId="3" borderId="10" xfId="0" applyNumberFormat="1" applyFont="1" applyFill="1" applyBorder="1" applyAlignment="1">
      <alignment horizontal="right" vertical="center" wrapText="1"/>
    </xf>
    <xf numFmtId="0" fontId="9" fillId="5" borderId="12" xfId="0" applyFont="1" applyFill="1" applyBorder="1" applyAlignment="1">
      <alignment vertical="center" wrapText="1"/>
    </xf>
    <xf numFmtId="3" fontId="9" fillId="5" borderId="10" xfId="0" applyNumberFormat="1" applyFont="1" applyFill="1" applyBorder="1" applyAlignment="1">
      <alignment horizontal="right" vertical="center" wrapText="1"/>
    </xf>
    <xf numFmtId="3" fontId="11" fillId="5" borderId="10" xfId="0" applyNumberFormat="1" applyFont="1" applyFill="1" applyBorder="1" applyAlignment="1">
      <alignment horizontal="right" vertical="center" wrapText="1"/>
    </xf>
    <xf numFmtId="0" fontId="5" fillId="3" borderId="10" xfId="0" applyFont="1" applyFill="1" applyBorder="1" applyAlignment="1">
      <alignment horizontal="right" vertical="center" wrapText="1"/>
    </xf>
    <xf numFmtId="0" fontId="5" fillId="0" borderId="14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3" fontId="5" fillId="0" borderId="10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9" fillId="5" borderId="32" xfId="0" applyFont="1" applyFill="1" applyBorder="1" applyAlignment="1">
      <alignment vertical="center" wrapText="1"/>
    </xf>
    <xf numFmtId="3" fontId="9" fillId="5" borderId="33" xfId="0" applyNumberFormat="1" applyFont="1" applyFill="1" applyBorder="1" applyAlignment="1">
      <alignment horizontal="right" vertical="center" wrapText="1"/>
    </xf>
    <xf numFmtId="0" fontId="5" fillId="0" borderId="34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3" fontId="10" fillId="0" borderId="10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2" fillId="3" borderId="7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8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2" fillId="3" borderId="20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 wrapText="1"/>
    </xf>
    <xf numFmtId="0" fontId="2" fillId="4" borderId="25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3" fillId="2" borderId="24" xfId="0" applyFont="1" applyFill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2" fillId="6" borderId="37" xfId="0" applyFont="1" applyFill="1" applyBorder="1" applyAlignment="1">
      <alignment vertical="center" wrapText="1"/>
    </xf>
    <xf numFmtId="0" fontId="12" fillId="6" borderId="11" xfId="0" applyFont="1" applyFill="1" applyBorder="1" applyAlignment="1">
      <alignment vertical="center" wrapText="1"/>
    </xf>
    <xf numFmtId="0" fontId="12" fillId="6" borderId="11" xfId="0" applyFont="1" applyFill="1" applyBorder="1" applyAlignment="1">
      <alignment horizontal="left" vertical="center" wrapText="1" indent="2"/>
    </xf>
    <xf numFmtId="0" fontId="12" fillId="6" borderId="0" xfId="0" applyFont="1" applyFill="1" applyAlignment="1">
      <alignment vertical="center" wrapText="1"/>
    </xf>
    <xf numFmtId="0" fontId="12" fillId="6" borderId="7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11" xfId="0" applyFont="1" applyFill="1" applyBorder="1" applyAlignment="1">
      <alignment vertical="center" wrapText="1"/>
    </xf>
    <xf numFmtId="0" fontId="14" fillId="4" borderId="10" xfId="0" applyFont="1" applyFill="1" applyBorder="1" applyAlignment="1">
      <alignment vertical="center" wrapText="1"/>
    </xf>
    <xf numFmtId="0" fontId="1" fillId="6" borderId="38" xfId="0" applyFont="1" applyFill="1" applyBorder="1" applyAlignment="1">
      <alignment vertical="center" wrapText="1"/>
    </xf>
    <xf numFmtId="0" fontId="1" fillId="6" borderId="35" xfId="0" applyFont="1" applyFill="1" applyBorder="1" applyAlignment="1">
      <alignment vertical="top" wrapText="1"/>
    </xf>
    <xf numFmtId="0" fontId="1" fillId="6" borderId="35" xfId="0" applyFont="1" applyFill="1" applyBorder="1" applyAlignment="1">
      <alignment vertical="center" wrapText="1"/>
    </xf>
    <xf numFmtId="0" fontId="1" fillId="6" borderId="36" xfId="0" applyFont="1" applyFill="1" applyBorder="1" applyAlignment="1">
      <alignment vertical="center" wrapText="1"/>
    </xf>
    <xf numFmtId="0" fontId="1" fillId="6" borderId="0" xfId="0" applyFont="1" applyFill="1" applyAlignment="1">
      <alignment vertical="center" wrapText="1"/>
    </xf>
    <xf numFmtId="0" fontId="1" fillId="6" borderId="7" xfId="0" applyFont="1" applyFill="1" applyBorder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24" xfId="0" applyFont="1" applyBorder="1" applyAlignment="1">
      <alignment vertical="center" wrapText="1"/>
    </xf>
    <xf numFmtId="0" fontId="18" fillId="8" borderId="12" xfId="0" applyFont="1" applyFill="1" applyBorder="1" applyAlignment="1">
      <alignment vertical="center" wrapText="1"/>
    </xf>
    <xf numFmtId="0" fontId="18" fillId="8" borderId="11" xfId="0" applyFont="1" applyFill="1" applyBorder="1" applyAlignment="1">
      <alignment vertical="center" wrapText="1"/>
    </xf>
    <xf numFmtId="0" fontId="18" fillId="8" borderId="10" xfId="0" applyFont="1" applyFill="1" applyBorder="1" applyAlignment="1">
      <alignment vertical="center" wrapText="1"/>
    </xf>
    <xf numFmtId="0" fontId="19" fillId="3" borderId="12" xfId="0" applyFont="1" applyFill="1" applyBorder="1" applyAlignment="1">
      <alignment vertical="center" wrapText="1"/>
    </xf>
    <xf numFmtId="0" fontId="19" fillId="3" borderId="11" xfId="0" applyFont="1" applyFill="1" applyBorder="1" applyAlignment="1">
      <alignment vertical="center" wrapText="1"/>
    </xf>
    <xf numFmtId="3" fontId="19" fillId="3" borderId="10" xfId="0" applyNumberFormat="1" applyFont="1" applyFill="1" applyBorder="1" applyAlignment="1">
      <alignment vertical="center" wrapText="1"/>
    </xf>
    <xf numFmtId="0" fontId="19" fillId="4" borderId="11" xfId="0" applyFont="1" applyFill="1" applyBorder="1" applyAlignment="1">
      <alignment vertical="center" wrapText="1"/>
    </xf>
    <xf numFmtId="0" fontId="19" fillId="4" borderId="10" xfId="0" applyFont="1" applyFill="1" applyBorder="1" applyAlignment="1">
      <alignment vertical="center" wrapText="1"/>
    </xf>
    <xf numFmtId="0" fontId="1" fillId="3" borderId="13" xfId="0" applyFont="1" applyFill="1" applyBorder="1" applyAlignment="1">
      <alignment vertical="center" wrapText="1"/>
    </xf>
    <xf numFmtId="0" fontId="19" fillId="7" borderId="11" xfId="0" applyFont="1" applyFill="1" applyBorder="1" applyAlignment="1">
      <alignment vertical="center" wrapText="1"/>
    </xf>
    <xf numFmtId="3" fontId="19" fillId="7" borderId="10" xfId="0" applyNumberFormat="1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3" fontId="2" fillId="3" borderId="18" xfId="0" applyNumberFormat="1" applyFont="1" applyFill="1" applyBorder="1" applyAlignment="1">
      <alignment horizontal="right" vertical="center" wrapText="1"/>
    </xf>
    <xf numFmtId="0" fontId="1" fillId="3" borderId="23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vertical="center" wrapText="1"/>
    </xf>
    <xf numFmtId="0" fontId="20" fillId="4" borderId="0" xfId="0" applyFont="1" applyFill="1" applyAlignment="1">
      <alignment vertical="center" wrapText="1"/>
    </xf>
    <xf numFmtId="0" fontId="20" fillId="4" borderId="7" xfId="0" applyFont="1" applyFill="1" applyBorder="1" applyAlignment="1">
      <alignment vertical="center" wrapText="1"/>
    </xf>
    <xf numFmtId="0" fontId="14" fillId="3" borderId="46" xfId="0" applyFont="1" applyFill="1" applyBorder="1" applyAlignment="1">
      <alignment vertical="center" wrapText="1"/>
    </xf>
    <xf numFmtId="0" fontId="14" fillId="3" borderId="47" xfId="0" applyFont="1" applyFill="1" applyBorder="1" applyAlignment="1">
      <alignment vertical="center" wrapText="1"/>
    </xf>
    <xf numFmtId="0" fontId="20" fillId="3" borderId="48" xfId="0" applyFont="1" applyFill="1" applyBorder="1" applyAlignment="1">
      <alignment vertical="center" wrapText="1"/>
    </xf>
    <xf numFmtId="0" fontId="20" fillId="3" borderId="49" xfId="0" applyFont="1" applyFill="1" applyBorder="1" applyAlignment="1">
      <alignment vertical="center" wrapText="1"/>
    </xf>
    <xf numFmtId="0" fontId="14" fillId="3" borderId="48" xfId="0" applyFont="1" applyFill="1" applyBorder="1" applyAlignment="1">
      <alignment vertical="center" wrapText="1"/>
    </xf>
    <xf numFmtId="0" fontId="14" fillId="3" borderId="49" xfId="0" applyFont="1" applyFill="1" applyBorder="1" applyAlignment="1">
      <alignment vertical="center" wrapText="1"/>
    </xf>
    <xf numFmtId="0" fontId="13" fillId="3" borderId="50" xfId="0" applyFont="1" applyFill="1" applyBorder="1" applyAlignment="1">
      <alignment vertical="center" wrapText="1"/>
    </xf>
    <xf numFmtId="0" fontId="21" fillId="3" borderId="50" xfId="0" applyFont="1" applyFill="1" applyBorder="1" applyAlignment="1">
      <alignment vertical="center" wrapText="1"/>
    </xf>
    <xf numFmtId="0" fontId="22" fillId="3" borderId="48" xfId="0" applyFont="1" applyFill="1" applyBorder="1" applyAlignment="1">
      <alignment vertical="center" wrapText="1"/>
    </xf>
    <xf numFmtId="0" fontId="22" fillId="3" borderId="49" xfId="0" applyFont="1" applyFill="1" applyBorder="1" applyAlignment="1">
      <alignment vertical="center" wrapText="1"/>
    </xf>
    <xf numFmtId="0" fontId="14" fillId="3" borderId="51" xfId="0" applyFont="1" applyFill="1" applyBorder="1" applyAlignment="1">
      <alignment vertical="center" wrapText="1"/>
    </xf>
    <xf numFmtId="0" fontId="14" fillId="3" borderId="52" xfId="0" applyFont="1" applyFill="1" applyBorder="1" applyAlignment="1">
      <alignment vertical="center" wrapText="1"/>
    </xf>
    <xf numFmtId="3" fontId="15" fillId="9" borderId="52" xfId="0" applyNumberFormat="1" applyFont="1" applyFill="1" applyBorder="1" applyAlignment="1">
      <alignment horizontal="left" vertical="center" wrapText="1" indent="2"/>
    </xf>
    <xf numFmtId="0" fontId="13" fillId="3" borderId="53" xfId="0" applyFont="1" applyFill="1" applyBorder="1" applyAlignment="1">
      <alignment vertical="center" wrapText="1"/>
    </xf>
    <xf numFmtId="0" fontId="13" fillId="3" borderId="54" xfId="0" applyFont="1" applyFill="1" applyBorder="1" applyAlignment="1">
      <alignment vertical="center" wrapText="1"/>
    </xf>
    <xf numFmtId="3" fontId="19" fillId="3" borderId="24" xfId="0" applyNumberFormat="1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right" vertical="center" wrapText="1"/>
    </xf>
    <xf numFmtId="0" fontId="1" fillId="2" borderId="0" xfId="0" applyFont="1" applyFill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9" fillId="10" borderId="10" xfId="0" applyNumberFormat="1" applyFont="1" applyFill="1" applyBorder="1" applyAlignment="1">
      <alignment horizontal="right" vertical="center" wrapText="1"/>
    </xf>
    <xf numFmtId="0" fontId="9" fillId="10" borderId="24" xfId="0" applyFont="1" applyFill="1" applyBorder="1" applyAlignment="1">
      <alignment horizontal="center" vertical="center" wrapText="1"/>
    </xf>
    <xf numFmtId="3" fontId="5" fillId="3" borderId="10" xfId="0" applyNumberFormat="1" applyFont="1" applyFill="1" applyBorder="1" applyAlignment="1">
      <alignment horizontal="left" vertical="center" wrapText="1"/>
    </xf>
    <xf numFmtId="3" fontId="9" fillId="10" borderId="10" xfId="0" applyNumberFormat="1" applyFont="1" applyFill="1" applyBorder="1" applyAlignment="1">
      <alignment horizontal="left" vertical="center" wrapText="1"/>
    </xf>
    <xf numFmtId="3" fontId="5" fillId="10" borderId="10" xfId="0" applyNumberFormat="1" applyFont="1" applyFill="1" applyBorder="1" applyAlignment="1">
      <alignment horizontal="right" vertical="center" wrapText="1"/>
    </xf>
    <xf numFmtId="3" fontId="9" fillId="10" borderId="33" xfId="0" applyNumberFormat="1" applyFont="1" applyFill="1" applyBorder="1" applyAlignment="1">
      <alignment horizontal="right" vertical="center" wrapText="1"/>
    </xf>
    <xf numFmtId="0" fontId="19" fillId="0" borderId="12" xfId="0" applyFont="1" applyFill="1" applyBorder="1" applyAlignment="1">
      <alignment vertical="center" wrapText="1"/>
    </xf>
    <xf numFmtId="0" fontId="19" fillId="0" borderId="11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3" fontId="5" fillId="0" borderId="24" xfId="0" applyNumberFormat="1" applyFont="1" applyBorder="1" applyAlignment="1">
      <alignment horizontal="right" vertical="center" wrapText="1"/>
    </xf>
    <xf numFmtId="0" fontId="5" fillId="0" borderId="24" xfId="0" applyFont="1" applyBorder="1" applyAlignment="1">
      <alignment horizontal="right" vertical="center" wrapText="1"/>
    </xf>
    <xf numFmtId="3" fontId="10" fillId="0" borderId="24" xfId="0" applyNumberFormat="1" applyFont="1" applyBorder="1" applyAlignment="1">
      <alignment horizontal="right" vertical="center" wrapText="1"/>
    </xf>
    <xf numFmtId="3" fontId="27" fillId="7" borderId="10" xfId="0" applyNumberFormat="1" applyFont="1" applyFill="1" applyBorder="1" applyAlignment="1">
      <alignment vertical="center" wrapText="1"/>
    </xf>
    <xf numFmtId="3" fontId="3" fillId="7" borderId="47" xfId="0" applyNumberFormat="1" applyFont="1" applyFill="1" applyBorder="1" applyAlignment="1">
      <alignment horizontal="left" vertical="center" wrapText="1" indent="2"/>
    </xf>
    <xf numFmtId="3" fontId="28" fillId="7" borderId="49" xfId="0" applyNumberFormat="1" applyFont="1" applyFill="1" applyBorder="1" applyAlignment="1">
      <alignment horizontal="left" vertical="center" wrapText="1" indent="2"/>
    </xf>
    <xf numFmtId="3" fontId="3" fillId="9" borderId="49" xfId="0" applyNumberFormat="1" applyFont="1" applyFill="1" applyBorder="1" applyAlignment="1">
      <alignment horizontal="left" vertical="center" wrapText="1" indent="2"/>
    </xf>
    <xf numFmtId="3" fontId="3" fillId="7" borderId="49" xfId="0" applyNumberFormat="1" applyFont="1" applyFill="1" applyBorder="1" applyAlignment="1">
      <alignment horizontal="left" vertical="center" wrapText="1" indent="2"/>
    </xf>
    <xf numFmtId="3" fontId="29" fillId="7" borderId="49" xfId="0" applyNumberFormat="1" applyFont="1" applyFill="1" applyBorder="1" applyAlignment="1">
      <alignment horizontal="left" vertical="center" wrapText="1" indent="2"/>
    </xf>
    <xf numFmtId="3" fontId="30" fillId="7" borderId="49" xfId="0" applyNumberFormat="1" applyFont="1" applyFill="1" applyBorder="1" applyAlignment="1">
      <alignment horizontal="left" vertical="center" wrapText="1" indent="2"/>
    </xf>
    <xf numFmtId="3" fontId="8" fillId="7" borderId="49" xfId="0" applyNumberFormat="1" applyFont="1" applyFill="1" applyBorder="1" applyAlignment="1">
      <alignment horizontal="left" vertical="center" wrapText="1" indent="2"/>
    </xf>
    <xf numFmtId="0" fontId="2" fillId="3" borderId="39" xfId="0" applyFont="1" applyFill="1" applyBorder="1" applyAlignment="1">
      <alignment vertical="center" wrapText="1"/>
    </xf>
    <xf numFmtId="0" fontId="2" fillId="3" borderId="35" xfId="0" applyFont="1" applyFill="1" applyBorder="1" applyAlignment="1">
      <alignment vertical="center" wrapText="1"/>
    </xf>
    <xf numFmtId="0" fontId="2" fillId="7" borderId="35" xfId="0" applyFont="1" applyFill="1" applyBorder="1" applyAlignment="1">
      <alignment vertical="center" wrapText="1"/>
    </xf>
    <xf numFmtId="3" fontId="3" fillId="7" borderId="35" xfId="0" applyNumberFormat="1" applyFont="1" applyFill="1" applyBorder="1" applyAlignment="1">
      <alignment horizontal="left" vertical="center" wrapText="1" indent="2"/>
    </xf>
    <xf numFmtId="0" fontId="2" fillId="3" borderId="36" xfId="0" applyFont="1" applyFill="1" applyBorder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0" borderId="39" xfId="0" applyFont="1" applyBorder="1" applyAlignment="1">
      <alignment vertical="center" wrapText="1"/>
    </xf>
    <xf numFmtId="3" fontId="3" fillId="3" borderId="35" xfId="0" applyNumberFormat="1" applyFont="1" applyFill="1" applyBorder="1" applyAlignment="1">
      <alignment horizontal="left" vertical="center" wrapText="1" indent="2"/>
    </xf>
    <xf numFmtId="0" fontId="26" fillId="3" borderId="39" xfId="0" applyFont="1" applyFill="1" applyBorder="1" applyAlignment="1">
      <alignment vertical="center" wrapText="1"/>
    </xf>
    <xf numFmtId="0" fontId="26" fillId="3" borderId="35" xfId="0" applyFont="1" applyFill="1" applyBorder="1" applyAlignment="1">
      <alignment vertical="center" wrapText="1"/>
    </xf>
    <xf numFmtId="0" fontId="26" fillId="7" borderId="35" xfId="0" applyFont="1" applyFill="1" applyBorder="1" applyAlignment="1">
      <alignment vertical="center" wrapText="1"/>
    </xf>
    <xf numFmtId="3" fontId="28" fillId="7" borderId="35" xfId="0" applyNumberFormat="1" applyFont="1" applyFill="1" applyBorder="1" applyAlignment="1">
      <alignment horizontal="left" vertical="center" wrapText="1" indent="2"/>
    </xf>
    <xf numFmtId="0" fontId="26" fillId="3" borderId="36" xfId="0" applyFont="1" applyFill="1" applyBorder="1" applyAlignment="1">
      <alignment vertical="center" wrapText="1"/>
    </xf>
    <xf numFmtId="0" fontId="26" fillId="4" borderId="0" xfId="0" applyFont="1" applyFill="1" applyAlignment="1">
      <alignment vertical="center" wrapText="1"/>
    </xf>
    <xf numFmtId="0" fontId="26" fillId="4" borderId="7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horizontal="justify" vertical="center" wrapText="1"/>
    </xf>
    <xf numFmtId="0" fontId="3" fillId="7" borderId="35" xfId="0" applyFont="1" applyFill="1" applyBorder="1" applyAlignment="1">
      <alignment horizontal="left" vertical="center" wrapText="1" indent="2"/>
    </xf>
    <xf numFmtId="0" fontId="31" fillId="4" borderId="7" xfId="0" applyFont="1" applyFill="1" applyBorder="1" applyAlignment="1">
      <alignment vertical="top" wrapText="1"/>
    </xf>
    <xf numFmtId="0" fontId="32" fillId="4" borderId="7" xfId="0" applyFont="1" applyFill="1" applyBorder="1" applyAlignment="1">
      <alignment vertical="top" wrapText="1"/>
    </xf>
    <xf numFmtId="0" fontId="2" fillId="3" borderId="40" xfId="0" applyFont="1" applyFill="1" applyBorder="1" applyAlignment="1">
      <alignment vertical="center" wrapText="1"/>
    </xf>
    <xf numFmtId="0" fontId="2" fillId="4" borderId="0" xfId="0" applyFont="1" applyFill="1" applyAlignment="1">
      <alignment horizontal="left" vertical="center" wrapText="1" indent="1"/>
    </xf>
    <xf numFmtId="0" fontId="2" fillId="0" borderId="35" xfId="0" applyFont="1" applyFill="1" applyBorder="1" applyAlignment="1">
      <alignment vertical="center" wrapText="1"/>
    </xf>
    <xf numFmtId="3" fontId="3" fillId="0" borderId="35" xfId="0" applyNumberFormat="1" applyFont="1" applyFill="1" applyBorder="1" applyAlignment="1">
      <alignment horizontal="left" vertical="center" wrapText="1" indent="2"/>
    </xf>
    <xf numFmtId="3" fontId="4" fillId="0" borderId="35" xfId="0" applyNumberFormat="1" applyFont="1" applyFill="1" applyBorder="1" applyAlignment="1">
      <alignment horizontal="left" vertical="center" wrapText="1" indent="2"/>
    </xf>
    <xf numFmtId="0" fontId="2" fillId="0" borderId="4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horizontal="left" vertical="center" wrapText="1" indent="1"/>
    </xf>
    <xf numFmtId="0" fontId="31" fillId="4" borderId="10" xfId="0" applyFont="1" applyFill="1" applyBorder="1" applyAlignment="1">
      <alignment vertical="top" wrapText="1"/>
    </xf>
    <xf numFmtId="0" fontId="34" fillId="8" borderId="41" xfId="0" applyFont="1" applyFill="1" applyBorder="1" applyAlignment="1">
      <alignment vertical="center" wrapText="1"/>
    </xf>
    <xf numFmtId="0" fontId="34" fillId="8" borderId="42" xfId="0" applyFont="1" applyFill="1" applyBorder="1" applyAlignment="1">
      <alignment vertical="top" wrapText="1"/>
    </xf>
    <xf numFmtId="0" fontId="34" fillId="8" borderId="42" xfId="0" applyFont="1" applyFill="1" applyBorder="1" applyAlignment="1">
      <alignment vertical="center" wrapText="1"/>
    </xf>
    <xf numFmtId="0" fontId="34" fillId="8" borderId="58" xfId="0" applyFont="1" applyFill="1" applyBorder="1" applyAlignment="1">
      <alignment vertical="center" wrapText="1"/>
    </xf>
    <xf numFmtId="0" fontId="34" fillId="8" borderId="43" xfId="0" applyFont="1" applyFill="1" applyBorder="1" applyAlignment="1">
      <alignment vertical="center" wrapText="1"/>
    </xf>
    <xf numFmtId="0" fontId="34" fillId="0" borderId="41" xfId="0" applyFont="1" applyBorder="1" applyAlignment="1">
      <alignment vertical="center" wrapText="1"/>
    </xf>
    <xf numFmtId="0" fontId="34" fillId="0" borderId="42" xfId="0" applyFont="1" applyBorder="1" applyAlignment="1">
      <alignment vertical="center" wrapText="1"/>
    </xf>
    <xf numFmtId="0" fontId="34" fillId="7" borderId="42" xfId="0" applyFont="1" applyFill="1" applyBorder="1" applyAlignment="1">
      <alignment vertical="center" wrapText="1"/>
    </xf>
    <xf numFmtId="3" fontId="34" fillId="7" borderId="42" xfId="0" applyNumberFormat="1" applyFont="1" applyFill="1" applyBorder="1" applyAlignment="1">
      <alignment vertical="center" wrapText="1"/>
    </xf>
    <xf numFmtId="3" fontId="17" fillId="7" borderId="57" xfId="0" applyNumberFormat="1" applyFont="1" applyFill="1" applyBorder="1" applyAlignment="1">
      <alignment horizontal="left" vertical="center" wrapText="1" indent="1"/>
    </xf>
    <xf numFmtId="0" fontId="34" fillId="4" borderId="42" xfId="0" applyFont="1" applyFill="1" applyBorder="1" applyAlignment="1">
      <alignment vertical="center" wrapText="1"/>
    </xf>
    <xf numFmtId="0" fontId="34" fillId="4" borderId="43" xfId="0" applyFont="1" applyFill="1" applyBorder="1" applyAlignment="1">
      <alignment vertical="center" wrapText="1"/>
    </xf>
    <xf numFmtId="3" fontId="17" fillId="7" borderId="43" xfId="0" applyNumberFormat="1" applyFont="1" applyFill="1" applyBorder="1" applyAlignment="1">
      <alignment horizontal="left" vertical="center" wrapText="1" indent="1"/>
    </xf>
    <xf numFmtId="0" fontId="35" fillId="0" borderId="41" xfId="0" applyFont="1" applyBorder="1" applyAlignment="1">
      <alignment vertical="center" wrapText="1"/>
    </xf>
    <xf numFmtId="0" fontId="35" fillId="0" borderId="42" xfId="0" applyFont="1" applyBorder="1" applyAlignment="1">
      <alignment vertical="center" wrapText="1"/>
    </xf>
    <xf numFmtId="0" fontId="35" fillId="7" borderId="42" xfId="0" applyFont="1" applyFill="1" applyBorder="1" applyAlignment="1">
      <alignment vertical="center" wrapText="1"/>
    </xf>
    <xf numFmtId="3" fontId="34" fillId="0" borderId="42" xfId="0" applyNumberFormat="1" applyFont="1" applyBorder="1" applyAlignment="1">
      <alignment vertical="center" wrapText="1"/>
    </xf>
    <xf numFmtId="3" fontId="34" fillId="0" borderId="43" xfId="0" applyNumberFormat="1" applyFont="1" applyBorder="1" applyAlignment="1">
      <alignment horizontal="left" vertical="center" wrapText="1" indent="1"/>
    </xf>
    <xf numFmtId="0" fontId="34" fillId="7" borderId="43" xfId="0" applyFont="1" applyFill="1" applyBorder="1" applyAlignment="1">
      <alignment horizontal="left" vertical="center" wrapText="1" indent="1"/>
    </xf>
    <xf numFmtId="3" fontId="34" fillId="7" borderId="43" xfId="0" applyNumberFormat="1" applyFont="1" applyFill="1" applyBorder="1" applyAlignment="1">
      <alignment horizontal="left" vertical="center" wrapText="1" indent="1"/>
    </xf>
    <xf numFmtId="3" fontId="5" fillId="7" borderId="10" xfId="0" applyNumberFormat="1" applyFont="1" applyFill="1" applyBorder="1" applyAlignment="1">
      <alignment horizontal="right" vertical="center" wrapText="1"/>
    </xf>
    <xf numFmtId="3" fontId="10" fillId="7" borderId="10" xfId="0" applyNumberFormat="1" applyFont="1" applyFill="1" applyBorder="1" applyAlignment="1">
      <alignment horizontal="right" vertical="center" wrapText="1"/>
    </xf>
    <xf numFmtId="0" fontId="5" fillId="0" borderId="15" xfId="0" applyFont="1" applyBorder="1" applyAlignment="1">
      <alignment vertical="center" wrapText="1"/>
    </xf>
    <xf numFmtId="3" fontId="2" fillId="3" borderId="17" xfId="0" applyNumberFormat="1" applyFont="1" applyFill="1" applyBorder="1" applyAlignment="1">
      <alignment horizontal="right" vertical="center" wrapText="1"/>
    </xf>
    <xf numFmtId="0" fontId="1" fillId="4" borderId="23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2" fillId="10" borderId="13" xfId="0" applyNumberFormat="1" applyFont="1" applyFill="1" applyBorder="1" applyAlignment="1">
      <alignment horizontal="center" vertical="center" wrapText="1"/>
    </xf>
    <xf numFmtId="3" fontId="2" fillId="10" borderId="11" xfId="0" applyNumberFormat="1" applyFont="1" applyFill="1" applyBorder="1" applyAlignment="1">
      <alignment horizontal="center" vertical="center" wrapText="1"/>
    </xf>
    <xf numFmtId="3" fontId="2" fillId="10" borderId="10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22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3" fontId="2" fillId="0" borderId="22" xfId="0" applyNumberFormat="1" applyFont="1" applyBorder="1" applyAlignment="1">
      <alignment horizontal="right" vertical="center" wrapText="1"/>
    </xf>
    <xf numFmtId="3" fontId="2" fillId="0" borderId="24" xfId="0" applyNumberFormat="1" applyFont="1" applyBorder="1" applyAlignment="1">
      <alignment horizontal="right" vertical="center" wrapText="1"/>
    </xf>
    <xf numFmtId="3" fontId="6" fillId="0" borderId="22" xfId="0" applyNumberFormat="1" applyFont="1" applyBorder="1" applyAlignment="1">
      <alignment horizontal="right" vertical="center" wrapText="1"/>
    </xf>
    <xf numFmtId="3" fontId="6" fillId="0" borderId="24" xfId="0" applyNumberFormat="1" applyFont="1" applyBorder="1" applyAlignment="1">
      <alignment horizontal="right" vertical="center" wrapText="1"/>
    </xf>
    <xf numFmtId="3" fontId="2" fillId="7" borderId="22" xfId="0" applyNumberFormat="1" applyFont="1" applyFill="1" applyBorder="1" applyAlignment="1">
      <alignment horizontal="center" vertical="center" wrapText="1"/>
    </xf>
    <xf numFmtId="3" fontId="2" fillId="7" borderId="23" xfId="0" applyNumberFormat="1" applyFont="1" applyFill="1" applyBorder="1" applyAlignment="1">
      <alignment horizontal="center" vertical="center" wrapText="1"/>
    </xf>
    <xf numFmtId="3" fontId="2" fillId="7" borderId="24" xfId="0" applyNumberFormat="1" applyFont="1" applyFill="1" applyBorder="1" applyAlignment="1">
      <alignment horizontal="center" vertical="center" wrapText="1"/>
    </xf>
    <xf numFmtId="3" fontId="2" fillId="3" borderId="22" xfId="0" applyNumberFormat="1" applyFont="1" applyFill="1" applyBorder="1" applyAlignment="1">
      <alignment horizontal="center" vertical="center" wrapText="1"/>
    </xf>
    <xf numFmtId="3" fontId="2" fillId="3" borderId="23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vertical="center" wrapText="1"/>
    </xf>
    <xf numFmtId="0" fontId="2" fillId="3" borderId="28" xfId="0" applyFont="1" applyFill="1" applyBorder="1" applyAlignment="1">
      <alignment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3" fontId="7" fillId="7" borderId="22" xfId="0" applyNumberFormat="1" applyFont="1" applyFill="1" applyBorder="1" applyAlignment="1">
      <alignment horizontal="center" vertical="center" wrapText="1"/>
    </xf>
    <xf numFmtId="3" fontId="7" fillId="7" borderId="24" xfId="0" applyNumberFormat="1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2" fillId="3" borderId="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3" fontId="2" fillId="3" borderId="17" xfId="0" applyNumberFormat="1" applyFont="1" applyFill="1" applyBorder="1" applyAlignment="1">
      <alignment horizontal="right" vertical="center" wrapText="1"/>
    </xf>
    <xf numFmtId="3" fontId="2" fillId="3" borderId="18" xfId="0" applyNumberFormat="1" applyFont="1" applyFill="1" applyBorder="1" applyAlignment="1">
      <alignment horizontal="right" vertical="center" wrapText="1"/>
    </xf>
    <xf numFmtId="3" fontId="2" fillId="3" borderId="16" xfId="0" applyNumberFormat="1" applyFont="1" applyFill="1" applyBorder="1" applyAlignment="1">
      <alignment horizontal="right" vertical="center" wrapText="1"/>
    </xf>
    <xf numFmtId="3" fontId="2" fillId="3" borderId="18" xfId="0" applyNumberFormat="1" applyFont="1" applyFill="1" applyBorder="1" applyAlignment="1">
      <alignment horizontal="center" vertical="center" wrapText="1"/>
    </xf>
    <xf numFmtId="3" fontId="2" fillId="3" borderId="19" xfId="0" applyNumberFormat="1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vertical="center" wrapText="1"/>
    </xf>
    <xf numFmtId="0" fontId="1" fillId="2" borderId="27" xfId="0" applyFont="1" applyFill="1" applyBorder="1" applyAlignment="1">
      <alignment vertical="center" wrapText="1"/>
    </xf>
    <xf numFmtId="0" fontId="1" fillId="2" borderId="23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3" fontId="2" fillId="7" borderId="56" xfId="0" applyNumberFormat="1" applyFont="1" applyFill="1" applyBorder="1" applyAlignment="1">
      <alignment horizontal="center" vertical="center" wrapText="1"/>
    </xf>
    <xf numFmtId="3" fontId="2" fillId="7" borderId="55" xfId="0" applyNumberFormat="1" applyFont="1" applyFill="1" applyBorder="1" applyAlignment="1">
      <alignment horizontal="center" vertical="center" wrapText="1"/>
    </xf>
    <xf numFmtId="3" fontId="2" fillId="3" borderId="55" xfId="0" applyNumberFormat="1" applyFont="1" applyFill="1" applyBorder="1" applyAlignment="1">
      <alignment horizontal="center" vertical="center" wrapText="1"/>
    </xf>
    <xf numFmtId="3" fontId="23" fillId="7" borderId="56" xfId="0" applyNumberFormat="1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vertical="center" wrapText="1"/>
    </xf>
    <xf numFmtId="3" fontId="3" fillId="2" borderId="22" xfId="0" applyNumberFormat="1" applyFont="1" applyFill="1" applyBorder="1" applyAlignment="1">
      <alignment horizontal="center" vertical="center" wrapText="1"/>
    </xf>
    <xf numFmtId="3" fontId="3" fillId="2" borderId="24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3" fontId="7" fillId="3" borderId="22" xfId="0" applyNumberFormat="1" applyFont="1" applyFill="1" applyBorder="1" applyAlignment="1">
      <alignment horizontal="center" vertical="center" wrapText="1"/>
    </xf>
    <xf numFmtId="3" fontId="7" fillId="3" borderId="24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3" fontId="3" fillId="2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vertical="center" wrapText="1"/>
    </xf>
    <xf numFmtId="0" fontId="3" fillId="3" borderId="22" xfId="0" applyFont="1" applyFill="1" applyBorder="1" applyAlignment="1">
      <alignment vertical="center" wrapText="1"/>
    </xf>
    <xf numFmtId="0" fontId="3" fillId="3" borderId="24" xfId="0" applyFont="1" applyFill="1" applyBorder="1" applyAlignment="1">
      <alignment vertical="center" wrapText="1"/>
    </xf>
    <xf numFmtId="0" fontId="1" fillId="3" borderId="22" xfId="0" applyFont="1" applyFill="1" applyBorder="1" applyAlignment="1">
      <alignment vertical="center" wrapText="1"/>
    </xf>
    <xf numFmtId="3" fontId="6" fillId="3" borderId="23" xfId="0" applyNumberFormat="1" applyFont="1" applyFill="1" applyBorder="1" applyAlignment="1">
      <alignment horizontal="right" vertical="center" wrapText="1"/>
    </xf>
    <xf numFmtId="3" fontId="6" fillId="3" borderId="24" xfId="0" applyNumberFormat="1" applyFont="1" applyFill="1" applyBorder="1" applyAlignment="1">
      <alignment horizontal="right" vertical="center" wrapText="1"/>
    </xf>
    <xf numFmtId="0" fontId="2" fillId="0" borderId="22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5" fillId="4" borderId="22" xfId="0" applyFont="1" applyFill="1" applyBorder="1" applyAlignment="1">
      <alignment vertical="center" wrapText="1"/>
    </xf>
    <xf numFmtId="0" fontId="5" fillId="4" borderId="23" xfId="0" applyFont="1" applyFill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vertical="center" wrapText="1"/>
    </xf>
    <xf numFmtId="0" fontId="23" fillId="0" borderId="22" xfId="0" applyFont="1" applyBorder="1" applyAlignment="1">
      <alignment horizontal="right" vertical="center" wrapText="1"/>
    </xf>
    <xf numFmtId="0" fontId="23" fillId="0" borderId="23" xfId="0" applyFont="1" applyBorder="1" applyAlignment="1">
      <alignment horizontal="right" vertical="center" wrapText="1"/>
    </xf>
    <xf numFmtId="0" fontId="23" fillId="0" borderId="2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3" borderId="22" xfId="0" applyFont="1" applyFill="1" applyBorder="1" applyAlignment="1">
      <alignment horizontal="right" vertical="center" wrapText="1"/>
    </xf>
    <xf numFmtId="0" fontId="2" fillId="3" borderId="23" xfId="0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right" vertical="center" wrapText="1"/>
    </xf>
    <xf numFmtId="3" fontId="2" fillId="3" borderId="22" xfId="0" applyNumberFormat="1" applyFont="1" applyFill="1" applyBorder="1" applyAlignment="1">
      <alignment horizontal="right" vertical="center" wrapText="1"/>
    </xf>
    <xf numFmtId="3" fontId="2" fillId="3" borderId="24" xfId="0" applyNumberFormat="1" applyFont="1" applyFill="1" applyBorder="1" applyAlignment="1">
      <alignment horizontal="right" vertical="center" wrapText="1"/>
    </xf>
    <xf numFmtId="3" fontId="6" fillId="3" borderId="22" xfId="0" applyNumberFormat="1" applyFont="1" applyFill="1" applyBorder="1" applyAlignment="1">
      <alignment horizontal="right" vertical="center" wrapText="1"/>
    </xf>
    <xf numFmtId="3" fontId="23" fillId="0" borderId="22" xfId="0" applyNumberFormat="1" applyFont="1" applyBorder="1" applyAlignment="1">
      <alignment horizontal="right" vertical="center" wrapText="1"/>
    </xf>
    <xf numFmtId="3" fontId="23" fillId="0" borderId="24" xfId="0" applyNumberFormat="1" applyFont="1" applyBorder="1" applyAlignment="1">
      <alignment horizontal="right" vertical="center" wrapText="1"/>
    </xf>
    <xf numFmtId="0" fontId="24" fillId="0" borderId="6" xfId="0" applyFont="1" applyBorder="1" applyAlignment="1">
      <alignment vertical="center" wrapText="1"/>
    </xf>
    <xf numFmtId="0" fontId="24" fillId="0" borderId="7" xfId="0" applyFont="1" applyBorder="1" applyAlignment="1">
      <alignment vertical="center" wrapText="1"/>
    </xf>
    <xf numFmtId="0" fontId="3" fillId="2" borderId="22" xfId="0" applyFont="1" applyFill="1" applyBorder="1" applyAlignment="1">
      <alignment horizontal="right" vertical="center" wrapText="1"/>
    </xf>
    <xf numFmtId="0" fontId="3" fillId="2" borderId="23" xfId="0" applyFont="1" applyFill="1" applyBorder="1" applyAlignment="1">
      <alignment horizontal="right" vertical="center" wrapText="1"/>
    </xf>
    <xf numFmtId="0" fontId="3" fillId="2" borderId="24" xfId="0" applyFont="1" applyFill="1" applyBorder="1" applyAlignment="1">
      <alignment horizontal="right" vertical="center" wrapText="1"/>
    </xf>
    <xf numFmtId="3" fontId="3" fillId="2" borderId="22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6" fillId="2" borderId="22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24" fillId="0" borderId="13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6" fillId="0" borderId="22" xfId="1" applyBorder="1" applyAlignment="1">
      <alignment horizontal="center" vertical="center" wrapText="1"/>
    </xf>
    <xf numFmtId="0" fontId="16" fillId="0" borderId="24" xfId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3" borderId="17" xfId="0" applyFont="1" applyFill="1" applyBorder="1" applyAlignment="1">
      <alignment vertical="center" wrapText="1"/>
    </xf>
    <xf numFmtId="0" fontId="1" fillId="3" borderId="16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center" wrapText="1"/>
    </xf>
    <xf numFmtId="0" fontId="9" fillId="5" borderId="16" xfId="0" applyFont="1" applyFill="1" applyBorder="1" applyAlignment="1">
      <alignment vertical="center" wrapText="1"/>
    </xf>
    <xf numFmtId="0" fontId="1" fillId="3" borderId="24" xfId="0" applyFont="1" applyFill="1" applyBorder="1" applyAlignment="1">
      <alignment vertical="center" wrapText="1"/>
    </xf>
    <xf numFmtId="0" fontId="11" fillId="5" borderId="22" xfId="0" applyFont="1" applyFill="1" applyBorder="1" applyAlignment="1">
      <alignment vertical="center" wrapText="1"/>
    </xf>
    <xf numFmtId="0" fontId="11" fillId="5" borderId="23" xfId="0" applyFont="1" applyFill="1" applyBorder="1" applyAlignment="1">
      <alignment vertical="center" wrapText="1"/>
    </xf>
    <xf numFmtId="0" fontId="11" fillId="5" borderId="24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13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1" fillId="3" borderId="44" xfId="0" applyFont="1" applyFill="1" applyBorder="1" applyAlignment="1">
      <alignment vertical="center" wrapText="1"/>
    </xf>
    <xf numFmtId="0" fontId="1" fillId="3" borderId="45" xfId="0" applyFont="1" applyFill="1" applyBorder="1" applyAlignment="1">
      <alignment vertical="center" wrapText="1"/>
    </xf>
    <xf numFmtId="3" fontId="5" fillId="11" borderId="10" xfId="0" applyNumberFormat="1" applyFont="1" applyFill="1" applyBorder="1" applyAlignment="1">
      <alignment horizontal="left" vertical="center" wrapText="1"/>
    </xf>
    <xf numFmtId="3" fontId="36" fillId="3" borderId="10" xfId="0" applyNumberFormat="1" applyFont="1" applyFill="1" applyBorder="1" applyAlignment="1">
      <alignment horizontal="left" vertical="center" wrapText="1"/>
    </xf>
    <xf numFmtId="3" fontId="5" fillId="11" borderId="10" xfId="0" applyNumberFormat="1" applyFont="1" applyFill="1" applyBorder="1" applyAlignment="1">
      <alignment horizontal="right" vertical="center" wrapText="1"/>
    </xf>
    <xf numFmtId="3" fontId="36" fillId="0" borderId="10" xfId="0" applyNumberFormat="1" applyFont="1" applyBorder="1" applyAlignment="1">
      <alignment horizontal="right" vertical="center" wrapText="1"/>
    </xf>
    <xf numFmtId="3" fontId="23" fillId="0" borderId="15" xfId="0" applyNumberFormat="1" applyFont="1" applyFill="1" applyBorder="1" applyAlignment="1">
      <alignment horizontal="center" vertical="center" wrapText="1"/>
    </xf>
    <xf numFmtId="3" fontId="23" fillId="0" borderId="16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left" vertical="center" wrapText="1"/>
    </xf>
    <xf numFmtId="3" fontId="23" fillId="0" borderId="59" xfId="0" applyNumberFormat="1" applyFont="1" applyFill="1" applyBorder="1" applyAlignment="1">
      <alignment horizontal="center" vertical="center" wrapText="1"/>
    </xf>
    <xf numFmtId="3" fontId="23" fillId="0" borderId="60" xfId="0" applyNumberFormat="1" applyFont="1" applyFill="1" applyBorder="1" applyAlignment="1">
      <alignment horizontal="center" vertical="center" wrapText="1"/>
    </xf>
    <xf numFmtId="3" fontId="36" fillId="0" borderId="10" xfId="0" applyNumberFormat="1" applyFont="1" applyFill="1" applyBorder="1" applyAlignment="1">
      <alignment horizontal="left" vertical="center" wrapText="1"/>
    </xf>
    <xf numFmtId="0" fontId="0" fillId="0" borderId="0" xfId="0" applyFont="1" applyAlignment="1"/>
    <xf numFmtId="3" fontId="5" fillId="0" borderId="16" xfId="0" applyNumberFormat="1" applyFont="1" applyBorder="1" applyAlignment="1">
      <alignment vertical="center" wrapText="1"/>
    </xf>
    <xf numFmtId="3" fontId="26" fillId="3" borderId="17" xfId="0" applyNumberFormat="1" applyFont="1" applyFill="1" applyBorder="1" applyAlignment="1">
      <alignment horizontal="right" vertical="center" wrapText="1"/>
    </xf>
    <xf numFmtId="164" fontId="31" fillId="0" borderId="0" xfId="2" applyNumberFormat="1" applyFont="1"/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</xdr:col>
      <xdr:colOff>1270</xdr:colOff>
      <xdr:row>10</xdr:row>
      <xdr:rowOff>114300</xdr:rowOff>
    </xdr:to>
    <xdr:grpSp>
      <xdr:nvGrpSpPr>
        <xdr:cNvPr id="8" name="Group 7"/>
        <xdr:cNvGrpSpPr/>
      </xdr:nvGrpSpPr>
      <xdr:grpSpPr>
        <a:xfrm>
          <a:off x="1221828" y="3619500"/>
          <a:ext cx="1270" cy="114300"/>
          <a:chOff x="0" y="0"/>
          <a:chExt cx="1524" cy="114300"/>
        </a:xfrm>
      </xdr:grpSpPr>
      <xdr:sp macro="" textlink="">
        <xdr:nvSpPr>
          <xdr:cNvPr id="9" name="Shape 705"/>
          <xdr:cNvSpPr/>
        </xdr:nvSpPr>
        <xdr:spPr>
          <a:xfrm>
            <a:off x="762" y="762"/>
            <a:ext cx="0" cy="112776"/>
          </a:xfrm>
          <a:custGeom>
            <a:avLst/>
            <a:gdLst/>
            <a:ahLst/>
            <a:cxnLst/>
            <a:rect l="0" t="0" r="0" b="0"/>
            <a:pathLst>
              <a:path h="112776">
                <a:moveTo>
                  <a:pt x="0" y="0"/>
                </a:moveTo>
                <a:lnTo>
                  <a:pt x="0" y="112776"/>
                </a:lnTo>
              </a:path>
            </a:pathLst>
          </a:custGeom>
          <a:ln w="1778" cap="sq">
            <a:round/>
          </a:ln>
        </xdr:spPr>
        <xdr:style>
          <a:lnRef idx="1">
            <a:srgbClr val="000000"/>
          </a:lnRef>
          <a:fillRef idx="0">
            <a:srgbClr val="000000">
              <a:alpha val="0"/>
            </a:srgbClr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  <xdr:sp macro="" textlink="">
        <xdr:nvSpPr>
          <xdr:cNvPr id="10" name="Shape 15173"/>
          <xdr:cNvSpPr/>
        </xdr:nvSpPr>
        <xdr:spPr>
          <a:xfrm>
            <a:off x="0" y="0"/>
            <a:ext cx="9144" cy="114300"/>
          </a:xfrm>
          <a:custGeom>
            <a:avLst/>
            <a:gdLst/>
            <a:ahLst/>
            <a:cxnLst/>
            <a:rect l="0" t="0" r="0" b="0"/>
            <a:pathLst>
              <a:path w="9144" h="114300">
                <a:moveTo>
                  <a:pt x="0" y="0"/>
                </a:moveTo>
                <a:lnTo>
                  <a:pt x="9144" y="0"/>
                </a:lnTo>
                <a:lnTo>
                  <a:pt x="9144" y="114300"/>
                </a:lnTo>
                <a:lnTo>
                  <a:pt x="0" y="114300"/>
                </a:lnTo>
                <a:lnTo>
                  <a:pt x="0" y="0"/>
                </a:lnTo>
              </a:path>
            </a:pathLst>
          </a:custGeom>
          <a:ln w="0" cap="sq">
            <a:round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</xdr:grp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1270</xdr:colOff>
      <xdr:row>10</xdr:row>
      <xdr:rowOff>114300</xdr:rowOff>
    </xdr:to>
    <xdr:grpSp>
      <xdr:nvGrpSpPr>
        <xdr:cNvPr id="11" name="Group 10"/>
        <xdr:cNvGrpSpPr/>
      </xdr:nvGrpSpPr>
      <xdr:grpSpPr>
        <a:xfrm>
          <a:off x="5097517" y="3619500"/>
          <a:ext cx="1270" cy="114300"/>
          <a:chOff x="0" y="0"/>
          <a:chExt cx="1524" cy="114300"/>
        </a:xfrm>
      </xdr:grpSpPr>
      <xdr:sp macro="" textlink="">
        <xdr:nvSpPr>
          <xdr:cNvPr id="12" name="Shape 707"/>
          <xdr:cNvSpPr/>
        </xdr:nvSpPr>
        <xdr:spPr>
          <a:xfrm>
            <a:off x="762" y="762"/>
            <a:ext cx="0" cy="112776"/>
          </a:xfrm>
          <a:custGeom>
            <a:avLst/>
            <a:gdLst/>
            <a:ahLst/>
            <a:cxnLst/>
            <a:rect l="0" t="0" r="0" b="0"/>
            <a:pathLst>
              <a:path h="112776">
                <a:moveTo>
                  <a:pt x="0" y="0"/>
                </a:moveTo>
                <a:lnTo>
                  <a:pt x="0" y="112776"/>
                </a:lnTo>
              </a:path>
            </a:pathLst>
          </a:custGeom>
          <a:ln w="1778" cap="sq">
            <a:round/>
          </a:ln>
        </xdr:spPr>
        <xdr:style>
          <a:lnRef idx="1">
            <a:srgbClr val="000000"/>
          </a:lnRef>
          <a:fillRef idx="0">
            <a:srgbClr val="000000">
              <a:alpha val="0"/>
            </a:srgbClr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  <xdr:sp macro="" textlink="">
        <xdr:nvSpPr>
          <xdr:cNvPr id="13" name="Shape 15174"/>
          <xdr:cNvSpPr/>
        </xdr:nvSpPr>
        <xdr:spPr>
          <a:xfrm>
            <a:off x="0" y="0"/>
            <a:ext cx="9144" cy="114300"/>
          </a:xfrm>
          <a:custGeom>
            <a:avLst/>
            <a:gdLst/>
            <a:ahLst/>
            <a:cxnLst/>
            <a:rect l="0" t="0" r="0" b="0"/>
            <a:pathLst>
              <a:path w="9144" h="114300">
                <a:moveTo>
                  <a:pt x="0" y="0"/>
                </a:moveTo>
                <a:lnTo>
                  <a:pt x="9144" y="0"/>
                </a:lnTo>
                <a:lnTo>
                  <a:pt x="9144" y="114300"/>
                </a:lnTo>
                <a:lnTo>
                  <a:pt x="0" y="114300"/>
                </a:lnTo>
                <a:lnTo>
                  <a:pt x="0" y="0"/>
                </a:lnTo>
              </a:path>
            </a:pathLst>
          </a:custGeom>
          <a:ln w="0" cap="sq">
            <a:round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5</xdr:col>
      <xdr:colOff>94615</xdr:colOff>
      <xdr:row>42</xdr:row>
      <xdr:rowOff>123190</xdr:rowOff>
    </xdr:to>
    <xdr:grpSp>
      <xdr:nvGrpSpPr>
        <xdr:cNvPr id="6" name="Group 5"/>
        <xdr:cNvGrpSpPr/>
      </xdr:nvGrpSpPr>
      <xdr:grpSpPr>
        <a:xfrm>
          <a:off x="0" y="11466635"/>
          <a:ext cx="8264134" cy="1354113"/>
          <a:chOff x="0" y="0"/>
          <a:chExt cx="3142831" cy="894779"/>
        </a:xfrm>
      </xdr:grpSpPr>
      <xdr:sp macro="" textlink="">
        <xdr:nvSpPr>
          <xdr:cNvPr id="7" name="Rectangle 6"/>
          <xdr:cNvSpPr/>
        </xdr:nvSpPr>
        <xdr:spPr>
          <a:xfrm>
            <a:off x="0" y="217107"/>
            <a:ext cx="336225" cy="134194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 marL="0" marR="0">
              <a:lnSpc>
                <a:spcPct val="107000"/>
              </a:lnSpc>
              <a:spcBef>
                <a:spcPts val="0"/>
              </a:spcBef>
              <a:spcAft>
                <a:spcPts val="800"/>
              </a:spcAft>
            </a:pPr>
            <a:r>
              <a:rPr lang="en-US" sz="8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3.8.18</a:t>
            </a:r>
            <a:endParaRPr lang="en-US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sp macro="" textlink="">
        <xdr:nvSpPr>
          <xdr:cNvPr id="8" name="Rectangle 7"/>
          <xdr:cNvSpPr/>
        </xdr:nvSpPr>
        <xdr:spPr>
          <a:xfrm>
            <a:off x="252801" y="217107"/>
            <a:ext cx="354407" cy="134194"/>
          </a:xfrm>
          <a:prstGeom prst="rect">
            <a:avLst/>
          </a:prstGeom>
          <a:ln>
            <a:noFill/>
          </a:ln>
        </xdr:spPr>
        <xdr:txBody>
          <a:bodyPr vert="horz" lIns="0" tIns="0" rIns="0" bIns="0" rtlCol="0">
            <a:noAutofit/>
          </a:bodyPr>
          <a:lstStyle/>
          <a:p>
            <a:pPr marL="0" marR="0">
              <a:lnSpc>
                <a:spcPct val="107000"/>
              </a:lnSpc>
              <a:spcBef>
                <a:spcPts val="0"/>
              </a:spcBef>
              <a:spcAft>
                <a:spcPts val="800"/>
              </a:spcAft>
            </a:pPr>
            <a:r>
              <a:rPr lang="en-US" sz="8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rPr>
              <a:t> Notes</a:t>
            </a:r>
            <a:endParaRPr lang="en-US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endParaRPr>
          </a:p>
        </xdr:txBody>
      </xdr:sp>
      <xdr:pic>
        <xdr:nvPicPr>
          <xdr:cNvPr id="9" name="Picture 8"/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6185" y="0"/>
            <a:ext cx="3136646" cy="894779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1</xdr:col>
      <xdr:colOff>1270</xdr:colOff>
      <xdr:row>8</xdr:row>
      <xdr:rowOff>133985</xdr:rowOff>
    </xdr:to>
    <xdr:grpSp>
      <xdr:nvGrpSpPr>
        <xdr:cNvPr id="2" name="Group 1"/>
        <xdr:cNvGrpSpPr/>
      </xdr:nvGrpSpPr>
      <xdr:grpSpPr>
        <a:xfrm>
          <a:off x="1839058" y="2571750"/>
          <a:ext cx="1270" cy="133985"/>
          <a:chOff x="0" y="0"/>
          <a:chExt cx="1524" cy="134112"/>
        </a:xfrm>
      </xdr:grpSpPr>
      <xdr:sp macro="" textlink="">
        <xdr:nvSpPr>
          <xdr:cNvPr id="3" name="Shape 625"/>
          <xdr:cNvSpPr/>
        </xdr:nvSpPr>
        <xdr:spPr>
          <a:xfrm>
            <a:off x="762" y="762"/>
            <a:ext cx="0" cy="132588"/>
          </a:xfrm>
          <a:custGeom>
            <a:avLst/>
            <a:gdLst/>
            <a:ahLst/>
            <a:cxnLst/>
            <a:rect l="0" t="0" r="0" b="0"/>
            <a:pathLst>
              <a:path h="132588">
                <a:moveTo>
                  <a:pt x="0" y="0"/>
                </a:moveTo>
                <a:lnTo>
                  <a:pt x="0" y="132588"/>
                </a:lnTo>
              </a:path>
            </a:pathLst>
          </a:custGeom>
          <a:ln w="1778" cap="sq">
            <a:round/>
          </a:ln>
        </xdr:spPr>
        <xdr:style>
          <a:lnRef idx="1">
            <a:srgbClr val="000000"/>
          </a:lnRef>
          <a:fillRef idx="0">
            <a:srgbClr val="000000">
              <a:alpha val="0"/>
            </a:srgbClr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  <xdr:sp macro="" textlink="">
        <xdr:nvSpPr>
          <xdr:cNvPr id="4" name="Shape 12926"/>
          <xdr:cNvSpPr/>
        </xdr:nvSpPr>
        <xdr:spPr>
          <a:xfrm>
            <a:off x="0" y="0"/>
            <a:ext cx="9144" cy="134112"/>
          </a:xfrm>
          <a:custGeom>
            <a:avLst/>
            <a:gdLst/>
            <a:ahLst/>
            <a:cxnLst/>
            <a:rect l="0" t="0" r="0" b="0"/>
            <a:pathLst>
              <a:path w="9144" h="134112">
                <a:moveTo>
                  <a:pt x="0" y="0"/>
                </a:moveTo>
                <a:lnTo>
                  <a:pt x="9144" y="0"/>
                </a:lnTo>
                <a:lnTo>
                  <a:pt x="9144" y="134112"/>
                </a:lnTo>
                <a:lnTo>
                  <a:pt x="0" y="134112"/>
                </a:lnTo>
                <a:lnTo>
                  <a:pt x="0" y="0"/>
                </a:lnTo>
              </a:path>
            </a:pathLst>
          </a:custGeom>
          <a:ln w="0" cap="sq">
            <a:round/>
          </a:ln>
        </xdr:spPr>
        <xdr:style>
          <a:lnRef idx="0">
            <a:srgbClr val="000000">
              <a:alpha val="0"/>
            </a:srgbClr>
          </a:lnRef>
          <a:fillRef idx="1">
            <a:srgbClr val="000000"/>
          </a:fillRef>
          <a:effectRef idx="0">
            <a:scrgbClr r="0" g="0" b="0"/>
          </a:effectRef>
          <a:fontRef idx="none"/>
        </xdr:style>
        <xdr:txBody>
          <a:bodyPr/>
          <a:lstStyle/>
          <a:p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dchcmpo.org/programs/transit/staff_working_group/default.asp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www.dchcmpo.org/programs/transit/staff_working_group/default.as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zoomScale="145" zoomScaleNormal="145" workbookViewId="0">
      <selection activeCell="K11" sqref="K11"/>
    </sheetView>
  </sheetViews>
  <sheetFormatPr defaultRowHeight="15" x14ac:dyDescent="0.25"/>
  <cols>
    <col min="1" max="1" width="23.7109375" customWidth="1"/>
    <col min="10" max="10" width="44.7109375" customWidth="1"/>
    <col min="11" max="11" width="37.7109375" customWidth="1"/>
  </cols>
  <sheetData>
    <row r="1" spans="1:11" ht="15.75" thickBot="1" x14ac:dyDescent="0.3">
      <c r="A1" s="1" t="s">
        <v>0</v>
      </c>
    </row>
    <row r="2" spans="1:11" ht="15.75" thickBot="1" x14ac:dyDescent="0.3">
      <c r="A2" s="205" t="s">
        <v>1</v>
      </c>
      <c r="B2" s="206"/>
      <c r="C2" s="207" t="s">
        <v>2</v>
      </c>
      <c r="D2" s="208"/>
      <c r="E2" s="209"/>
      <c r="F2" s="210" t="s">
        <v>3</v>
      </c>
      <c r="G2" s="211"/>
      <c r="H2" s="210" t="s">
        <v>4</v>
      </c>
      <c r="I2" s="211"/>
      <c r="J2" s="100" t="s">
        <v>329</v>
      </c>
      <c r="K2" s="100" t="s">
        <v>324</v>
      </c>
    </row>
    <row r="3" spans="1:11" ht="22.5" customHeight="1" thickTop="1" thickBot="1" x14ac:dyDescent="0.3">
      <c r="A3" s="212" t="s">
        <v>353</v>
      </c>
      <c r="B3" s="213"/>
      <c r="C3" s="214">
        <f>9804821-C4</f>
        <v>4434539</v>
      </c>
      <c r="D3" s="215"/>
      <c r="E3" s="216"/>
      <c r="F3" s="217">
        <f>+F12</f>
        <v>3657638</v>
      </c>
      <c r="G3" s="218"/>
      <c r="H3" s="307">
        <f>C3-F3</f>
        <v>776901</v>
      </c>
      <c r="I3" s="308"/>
      <c r="J3" s="309" t="s">
        <v>102</v>
      </c>
      <c r="K3" s="12" t="s">
        <v>352</v>
      </c>
    </row>
    <row r="4" spans="1:11" ht="22.5" customHeight="1" thickTop="1" thickBot="1" x14ac:dyDescent="0.3">
      <c r="A4" s="212" t="s">
        <v>5</v>
      </c>
      <c r="B4" s="213"/>
      <c r="C4" s="214">
        <f>+C20</f>
        <v>5370282</v>
      </c>
      <c r="D4" s="215"/>
      <c r="E4" s="216"/>
      <c r="F4" s="217">
        <f>+F20</f>
        <v>1810077</v>
      </c>
      <c r="G4" s="218"/>
      <c r="H4" s="307">
        <f>C4-F4</f>
        <v>3560205</v>
      </c>
      <c r="I4" s="308"/>
      <c r="J4" s="309" t="s">
        <v>102</v>
      </c>
      <c r="K4" s="12" t="s">
        <v>352</v>
      </c>
    </row>
    <row r="5" spans="1:11" ht="22.5" customHeight="1" thickTop="1" thickBot="1" x14ac:dyDescent="0.3">
      <c r="A5" s="212" t="s">
        <v>354</v>
      </c>
      <c r="B5" s="213"/>
      <c r="C5" s="214">
        <f>+C3+C4</f>
        <v>9804821</v>
      </c>
      <c r="D5" s="215"/>
      <c r="E5" s="216"/>
      <c r="F5" s="217">
        <f>+F3+F4</f>
        <v>5467715</v>
      </c>
      <c r="G5" s="218"/>
      <c r="H5" s="310">
        <f>C5-F5</f>
        <v>4337106</v>
      </c>
      <c r="I5" s="311"/>
      <c r="J5" s="312" t="s">
        <v>323</v>
      </c>
      <c r="K5" s="12" t="s">
        <v>352</v>
      </c>
    </row>
    <row r="6" spans="1:11" ht="22.5" customHeight="1" thickTop="1" thickBot="1" x14ac:dyDescent="0.3">
      <c r="A6" s="71"/>
      <c r="B6" s="96"/>
      <c r="C6" s="72"/>
      <c r="D6" s="72"/>
      <c r="E6" s="72"/>
      <c r="F6" s="72"/>
      <c r="G6" s="72"/>
      <c r="H6" s="97"/>
      <c r="I6" s="98"/>
      <c r="J6" s="101"/>
      <c r="K6" s="12"/>
    </row>
    <row r="7" spans="1:11" ht="22.5" customHeight="1" thickTop="1" thickBot="1" x14ac:dyDescent="0.3">
      <c r="A7" s="30" t="s">
        <v>6</v>
      </c>
      <c r="B7" s="31"/>
      <c r="C7" s="32"/>
      <c r="D7" s="32"/>
      <c r="E7" s="32"/>
      <c r="F7" s="32"/>
      <c r="G7" s="32"/>
      <c r="H7" s="2"/>
      <c r="I7" s="33"/>
      <c r="J7" s="102"/>
      <c r="K7" s="99"/>
    </row>
    <row r="8" spans="1:11" ht="22.5" customHeight="1" thickTop="1" thickBot="1" x14ac:dyDescent="0.3">
      <c r="A8" s="34" t="s">
        <v>7</v>
      </c>
      <c r="B8" s="35"/>
      <c r="C8" s="224">
        <v>1229007</v>
      </c>
      <c r="D8" s="224"/>
      <c r="E8" s="224"/>
      <c r="F8" s="224">
        <f>SUM('Durham Project Sheets'!D12:D22)</f>
        <v>1326371.1200000001</v>
      </c>
      <c r="G8" s="224"/>
      <c r="H8" s="227">
        <f>C8-F8</f>
        <v>-97364.120000000112</v>
      </c>
      <c r="I8" s="227"/>
      <c r="J8" s="303" t="s">
        <v>330</v>
      </c>
      <c r="K8" s="12"/>
    </row>
    <row r="9" spans="1:11" ht="22.5" customHeight="1" thickTop="1" thickBot="1" x14ac:dyDescent="0.3">
      <c r="A9" s="3" t="s">
        <v>8</v>
      </c>
      <c r="B9" s="28"/>
      <c r="C9" s="225">
        <v>2883832</v>
      </c>
      <c r="D9" s="225"/>
      <c r="E9" s="225"/>
      <c r="F9" s="225">
        <f>SUM('Durham Project Sheets'!D23:D31)</f>
        <v>2906088</v>
      </c>
      <c r="G9" s="225"/>
      <c r="H9" s="227">
        <f>C9-F9</f>
        <v>-22256</v>
      </c>
      <c r="I9" s="227"/>
      <c r="J9" s="303" t="s">
        <v>346</v>
      </c>
      <c r="K9" s="12"/>
    </row>
    <row r="10" spans="1:11" ht="22.5" customHeight="1" thickBot="1" x14ac:dyDescent="0.3">
      <c r="A10" s="4" t="s">
        <v>9</v>
      </c>
      <c r="B10" s="36"/>
      <c r="C10" s="226">
        <v>181697</v>
      </c>
      <c r="D10" s="226"/>
      <c r="E10" s="226"/>
      <c r="F10" s="226">
        <v>207000</v>
      </c>
      <c r="G10" s="226"/>
      <c r="H10" s="226">
        <f>C10-F10</f>
        <v>-25303</v>
      </c>
      <c r="I10" s="226"/>
      <c r="J10" s="303" t="s">
        <v>330</v>
      </c>
      <c r="K10" s="101" t="s">
        <v>360</v>
      </c>
    </row>
    <row r="11" spans="1:11" ht="35.25" thickTop="1" thickBot="1" x14ac:dyDescent="0.3">
      <c r="A11" s="37" t="s">
        <v>11</v>
      </c>
      <c r="B11" s="38"/>
      <c r="C11" s="226">
        <v>140003</v>
      </c>
      <c r="D11" s="226"/>
      <c r="E11" s="226"/>
      <c r="F11" s="226">
        <f>26850+25000</f>
        <v>51850</v>
      </c>
      <c r="G11" s="226"/>
      <c r="H11" s="226">
        <v>115503</v>
      </c>
      <c r="I11" s="226"/>
      <c r="J11" s="304" t="s">
        <v>351</v>
      </c>
      <c r="K11" s="12" t="s">
        <v>352</v>
      </c>
    </row>
    <row r="12" spans="1:11" ht="22.5" customHeight="1" thickBot="1" x14ac:dyDescent="0.3">
      <c r="A12" s="39" t="s">
        <v>12</v>
      </c>
      <c r="B12" s="40"/>
      <c r="C12" s="177">
        <v>4434539</v>
      </c>
      <c r="D12" s="178"/>
      <c r="E12" s="179"/>
      <c r="F12" s="175">
        <v>3657638</v>
      </c>
      <c r="G12" s="176"/>
      <c r="H12" s="175">
        <v>776901</v>
      </c>
      <c r="I12" s="176"/>
      <c r="J12" s="99"/>
      <c r="K12" s="99"/>
    </row>
    <row r="13" spans="1:11" ht="15.75" thickBot="1" x14ac:dyDescent="0.3">
      <c r="A13" s="219" t="s">
        <v>13</v>
      </c>
      <c r="B13" s="220"/>
      <c r="C13" s="221"/>
      <c r="D13" s="221"/>
      <c r="E13" s="95"/>
      <c r="F13" s="222"/>
      <c r="G13" s="222"/>
      <c r="H13" s="222"/>
      <c r="I13" s="223"/>
      <c r="J13" s="99"/>
      <c r="K13" s="99"/>
    </row>
    <row r="14" spans="1:11" ht="22.5" customHeight="1" thickBot="1" x14ac:dyDescent="0.3">
      <c r="A14" s="195" t="s">
        <v>14</v>
      </c>
      <c r="B14" s="196"/>
      <c r="C14" s="189">
        <v>1473264</v>
      </c>
      <c r="D14" s="190"/>
      <c r="E14" s="191"/>
      <c r="F14" s="197" t="s">
        <v>10</v>
      </c>
      <c r="G14" s="198"/>
      <c r="H14" s="199">
        <v>1473264</v>
      </c>
      <c r="I14" s="200"/>
      <c r="J14" s="305" t="s">
        <v>334</v>
      </c>
      <c r="K14" s="12"/>
    </row>
    <row r="15" spans="1:11" ht="22.5" customHeight="1" thickBot="1" x14ac:dyDescent="0.3">
      <c r="A15" s="203" t="s">
        <v>15</v>
      </c>
      <c r="B15" s="204"/>
      <c r="C15" s="189">
        <v>499592</v>
      </c>
      <c r="D15" s="190"/>
      <c r="E15" s="191"/>
      <c r="F15" s="189">
        <v>496299</v>
      </c>
      <c r="G15" s="191"/>
      <c r="H15" s="199">
        <v>3293</v>
      </c>
      <c r="I15" s="200"/>
      <c r="J15" s="17" t="s">
        <v>344</v>
      </c>
      <c r="K15" s="17"/>
    </row>
    <row r="16" spans="1:11" ht="22.5" customHeight="1" thickBot="1" x14ac:dyDescent="0.3">
      <c r="A16" s="203" t="s">
        <v>16</v>
      </c>
      <c r="B16" s="204"/>
      <c r="C16" s="192">
        <v>191333</v>
      </c>
      <c r="D16" s="193"/>
      <c r="E16" s="194"/>
      <c r="F16" s="192">
        <v>191333</v>
      </c>
      <c r="G16" s="194"/>
      <c r="H16" s="201" t="s">
        <v>10</v>
      </c>
      <c r="I16" s="202"/>
      <c r="J16" s="17"/>
      <c r="K16" s="17"/>
    </row>
    <row r="17" spans="1:11" ht="22.5" customHeight="1" thickBot="1" x14ac:dyDescent="0.3">
      <c r="A17" s="203" t="s">
        <v>17</v>
      </c>
      <c r="B17" s="204"/>
      <c r="C17" s="192">
        <v>1636648</v>
      </c>
      <c r="D17" s="193"/>
      <c r="E17" s="194"/>
      <c r="F17" s="233"/>
      <c r="G17" s="234"/>
      <c r="H17" s="235">
        <v>1636648</v>
      </c>
      <c r="I17" s="236"/>
      <c r="J17" s="12"/>
      <c r="K17" s="12"/>
    </row>
    <row r="18" spans="1:11" ht="22.5" customHeight="1" thickBot="1" x14ac:dyDescent="0.3">
      <c r="A18" s="203" t="s">
        <v>18</v>
      </c>
      <c r="B18" s="204"/>
      <c r="C18" s="192">
        <v>1482995</v>
      </c>
      <c r="D18" s="193"/>
      <c r="E18" s="194"/>
      <c r="F18" s="192">
        <f>SUM('Durham Project Sheets'!D35:D43)</f>
        <v>1035995</v>
      </c>
      <c r="G18" s="194"/>
      <c r="H18" s="235">
        <f>C18-F18</f>
        <v>447000</v>
      </c>
      <c r="I18" s="202"/>
      <c r="J18" s="17" t="s">
        <v>345</v>
      </c>
      <c r="K18" s="17"/>
    </row>
    <row r="19" spans="1:11" ht="22.5" customHeight="1" thickBot="1" x14ac:dyDescent="0.3">
      <c r="A19" s="237" t="s">
        <v>19</v>
      </c>
      <c r="B19" s="238"/>
      <c r="C19" s="192">
        <v>86450</v>
      </c>
      <c r="D19" s="193"/>
      <c r="E19" s="194"/>
      <c r="F19" s="192">
        <v>86450</v>
      </c>
      <c r="G19" s="194"/>
      <c r="H19" s="201" t="s">
        <v>10</v>
      </c>
      <c r="I19" s="202"/>
      <c r="J19" s="20"/>
      <c r="K19" s="20"/>
    </row>
    <row r="20" spans="1:11" ht="22.5" customHeight="1" thickBot="1" x14ac:dyDescent="0.3">
      <c r="A20" s="219" t="s">
        <v>20</v>
      </c>
      <c r="B20" s="228"/>
      <c r="C20" s="229">
        <f>SUM(C14:E19)</f>
        <v>5370282</v>
      </c>
      <c r="D20" s="239"/>
      <c r="E20" s="230"/>
      <c r="F20" s="229">
        <f>SUM(F14:G19)</f>
        <v>1810077</v>
      </c>
      <c r="G20" s="230"/>
      <c r="H20" s="231">
        <f>SUM(H14:I19)</f>
        <v>3560205</v>
      </c>
      <c r="I20" s="232"/>
      <c r="J20" s="103"/>
      <c r="K20" s="103"/>
    </row>
    <row r="21" spans="1:11" ht="15.75" thickBot="1" x14ac:dyDescent="0.3">
      <c r="A21" s="240"/>
      <c r="B21" s="240"/>
      <c r="C21" s="240"/>
      <c r="D21" s="240"/>
      <c r="E21" s="5"/>
      <c r="F21" s="240"/>
      <c r="G21" s="240"/>
      <c r="H21" s="240"/>
      <c r="I21" s="240"/>
      <c r="J21" s="20"/>
      <c r="K21" s="20"/>
    </row>
    <row r="22" spans="1:11" ht="22.5" customHeight="1" thickBot="1" x14ac:dyDescent="0.3">
      <c r="A22" s="241" t="s">
        <v>21</v>
      </c>
      <c r="B22" s="242"/>
      <c r="C22" s="243"/>
      <c r="D22" s="240"/>
      <c r="E22" s="6">
        <v>36916078</v>
      </c>
      <c r="F22" s="192">
        <v>52160491</v>
      </c>
      <c r="G22" s="194"/>
      <c r="H22" s="244"/>
      <c r="I22" s="245"/>
      <c r="J22" s="20" t="s">
        <v>338</v>
      </c>
      <c r="K22" s="20"/>
    </row>
    <row r="23" spans="1:11" ht="15.75" thickBot="1" x14ac:dyDescent="0.3">
      <c r="A23" s="246" t="s">
        <v>22</v>
      </c>
      <c r="B23" s="247"/>
      <c r="C23" s="248" t="s">
        <v>23</v>
      </c>
      <c r="D23" s="249"/>
      <c r="E23" s="7"/>
      <c r="F23" s="173"/>
      <c r="G23" s="173"/>
      <c r="H23" s="173"/>
      <c r="I23" s="174"/>
      <c r="J23" s="173"/>
      <c r="K23" s="174"/>
    </row>
    <row r="24" spans="1:11" ht="22.5" customHeight="1" thickBot="1" x14ac:dyDescent="0.3">
      <c r="A24" s="180" t="s">
        <v>30</v>
      </c>
      <c r="B24" s="181"/>
      <c r="C24" s="182" t="s">
        <v>26</v>
      </c>
      <c r="D24" s="183"/>
      <c r="E24" s="184"/>
      <c r="F24" s="185">
        <v>166667</v>
      </c>
      <c r="G24" s="186"/>
      <c r="H24" s="187">
        <v>-166667</v>
      </c>
      <c r="I24" s="188"/>
      <c r="J24" s="20" t="s">
        <v>336</v>
      </c>
      <c r="K24" s="20"/>
    </row>
    <row r="25" spans="1:11" ht="22.5" customHeight="1" thickBot="1" x14ac:dyDescent="0.3">
      <c r="A25" s="250" t="s">
        <v>24</v>
      </c>
      <c r="B25" s="251"/>
      <c r="C25" s="222"/>
      <c r="D25" s="222"/>
      <c r="E25" s="222"/>
      <c r="F25" s="222"/>
      <c r="G25" s="222"/>
      <c r="H25" s="222"/>
      <c r="I25" s="223"/>
      <c r="J25" s="104"/>
      <c r="K25" s="104"/>
    </row>
    <row r="26" spans="1:11" ht="45" customHeight="1" thickBot="1" x14ac:dyDescent="0.3">
      <c r="A26" s="255" t="s">
        <v>25</v>
      </c>
      <c r="B26" s="256"/>
      <c r="C26" s="257" t="s">
        <v>26</v>
      </c>
      <c r="D26" s="258"/>
      <c r="E26" s="259"/>
      <c r="F26" s="260">
        <v>20000</v>
      </c>
      <c r="G26" s="261"/>
      <c r="H26" s="262">
        <v>-20000</v>
      </c>
      <c r="I26" s="245"/>
      <c r="J26" s="306" t="s">
        <v>337</v>
      </c>
      <c r="K26" s="20"/>
    </row>
    <row r="27" spans="1:11" ht="33.75" customHeight="1" thickBot="1" x14ac:dyDescent="0.3">
      <c r="A27" s="255" t="s">
        <v>27</v>
      </c>
      <c r="B27" s="256"/>
      <c r="C27" s="182" t="s">
        <v>26</v>
      </c>
      <c r="D27" s="183"/>
      <c r="E27" s="184"/>
      <c r="F27" s="185">
        <v>15000</v>
      </c>
      <c r="G27" s="186"/>
      <c r="H27" s="187">
        <v>-15000</v>
      </c>
      <c r="I27" s="188"/>
      <c r="J27" s="20" t="s">
        <v>316</v>
      </c>
      <c r="K27" s="20"/>
    </row>
    <row r="28" spans="1:11" ht="57" thickBot="1" x14ac:dyDescent="0.3">
      <c r="A28" s="255" t="s">
        <v>333</v>
      </c>
      <c r="B28" s="256"/>
      <c r="C28" s="182" t="s">
        <v>26</v>
      </c>
      <c r="D28" s="183"/>
      <c r="E28" s="184"/>
      <c r="F28" s="185">
        <v>25000</v>
      </c>
      <c r="G28" s="186"/>
      <c r="H28" s="187">
        <v>-25000</v>
      </c>
      <c r="I28" s="188"/>
      <c r="J28" s="20" t="s">
        <v>326</v>
      </c>
      <c r="K28" s="20"/>
    </row>
    <row r="29" spans="1:11" ht="33.75" customHeight="1" thickBot="1" x14ac:dyDescent="0.3">
      <c r="A29" s="265" t="s">
        <v>28</v>
      </c>
      <c r="B29" s="266"/>
      <c r="C29" s="252" t="s">
        <v>26</v>
      </c>
      <c r="D29" s="253"/>
      <c r="E29" s="254"/>
      <c r="F29" s="263"/>
      <c r="G29" s="264"/>
      <c r="H29" s="187"/>
      <c r="I29" s="188"/>
      <c r="J29" s="20" t="s">
        <v>339</v>
      </c>
      <c r="K29" s="20"/>
    </row>
    <row r="30" spans="1:11" ht="22.5" customHeight="1" thickBot="1" x14ac:dyDescent="0.3">
      <c r="A30" s="265" t="s">
        <v>29</v>
      </c>
      <c r="B30" s="266"/>
      <c r="C30" s="252" t="s">
        <v>26</v>
      </c>
      <c r="D30" s="253"/>
      <c r="E30" s="254"/>
      <c r="F30" s="263"/>
      <c r="G30" s="264"/>
      <c r="H30" s="187"/>
      <c r="I30" s="188"/>
      <c r="J30" s="20" t="s">
        <v>339</v>
      </c>
      <c r="K30" s="20"/>
    </row>
    <row r="31" spans="1:11" ht="15.75" thickBot="1" x14ac:dyDescent="0.3">
      <c r="A31" s="274" t="s">
        <v>30</v>
      </c>
      <c r="B31" s="275"/>
      <c r="C31" s="252" t="s">
        <v>26</v>
      </c>
      <c r="D31" s="253"/>
      <c r="E31" s="254"/>
      <c r="F31" s="263"/>
      <c r="G31" s="264"/>
      <c r="H31" s="187"/>
      <c r="I31" s="188"/>
      <c r="J31" s="20" t="s">
        <v>340</v>
      </c>
      <c r="K31" s="20"/>
    </row>
    <row r="32" spans="1:11" ht="15.75" thickBot="1" x14ac:dyDescent="0.3">
      <c r="A32" s="219" t="s">
        <v>31</v>
      </c>
      <c r="B32" s="228"/>
      <c r="C32" s="267">
        <v>0</v>
      </c>
      <c r="D32" s="268"/>
      <c r="E32" s="269"/>
      <c r="F32" s="270">
        <f>SUM(F26:G31)</f>
        <v>60000</v>
      </c>
      <c r="G32" s="271"/>
      <c r="H32" s="272">
        <f>SUM(H26:I31)</f>
        <v>-60000</v>
      </c>
      <c r="I32" s="273"/>
      <c r="J32" s="104"/>
      <c r="K32" s="104"/>
    </row>
  </sheetData>
  <mergeCells count="112">
    <mergeCell ref="A3:B3"/>
    <mergeCell ref="C3:E3"/>
    <mergeCell ref="F3:G3"/>
    <mergeCell ref="H3:I3"/>
    <mergeCell ref="A5:B5"/>
    <mergeCell ref="C5:E5"/>
    <mergeCell ref="F5:G5"/>
    <mergeCell ref="H5:I5"/>
    <mergeCell ref="C31:E31"/>
    <mergeCell ref="F31:G31"/>
    <mergeCell ref="H31:I31"/>
    <mergeCell ref="A32:B32"/>
    <mergeCell ref="C32:E32"/>
    <mergeCell ref="F32:G32"/>
    <mergeCell ref="H32:I32"/>
    <mergeCell ref="A30:B30"/>
    <mergeCell ref="A31:B31"/>
    <mergeCell ref="A25:B25"/>
    <mergeCell ref="C25:E25"/>
    <mergeCell ref="F25:G25"/>
    <mergeCell ref="H25:I25"/>
    <mergeCell ref="C27:E27"/>
    <mergeCell ref="C28:E28"/>
    <mergeCell ref="C30:E30"/>
    <mergeCell ref="A26:B26"/>
    <mergeCell ref="C26:E26"/>
    <mergeCell ref="F26:G26"/>
    <mergeCell ref="H26:I26"/>
    <mergeCell ref="A27:B27"/>
    <mergeCell ref="F27:G27"/>
    <mergeCell ref="H27:I27"/>
    <mergeCell ref="F28:G28"/>
    <mergeCell ref="H28:I28"/>
    <mergeCell ref="C29:E29"/>
    <mergeCell ref="F29:G29"/>
    <mergeCell ref="H29:I29"/>
    <mergeCell ref="A28:B28"/>
    <mergeCell ref="A29:B29"/>
    <mergeCell ref="F30:G30"/>
    <mergeCell ref="H30:I30"/>
    <mergeCell ref="A21:B21"/>
    <mergeCell ref="C21:D21"/>
    <mergeCell ref="F21:G21"/>
    <mergeCell ref="H21:I21"/>
    <mergeCell ref="A22:B22"/>
    <mergeCell ref="C22:D22"/>
    <mergeCell ref="F22:G22"/>
    <mergeCell ref="H22:I22"/>
    <mergeCell ref="A23:B23"/>
    <mergeCell ref="C23:D23"/>
    <mergeCell ref="F23:G23"/>
    <mergeCell ref="H23:I23"/>
    <mergeCell ref="H19:I19"/>
    <mergeCell ref="A20:B20"/>
    <mergeCell ref="F20:G20"/>
    <mergeCell ref="H20:I20"/>
    <mergeCell ref="F17:G17"/>
    <mergeCell ref="H17:I17"/>
    <mergeCell ref="F18:G18"/>
    <mergeCell ref="H18:I18"/>
    <mergeCell ref="A17:B17"/>
    <mergeCell ref="A18:B18"/>
    <mergeCell ref="A19:B19"/>
    <mergeCell ref="C20:E20"/>
    <mergeCell ref="A2:B2"/>
    <mergeCell ref="C2:E2"/>
    <mergeCell ref="F2:G2"/>
    <mergeCell ref="H2:I2"/>
    <mergeCell ref="A4:B4"/>
    <mergeCell ref="C4:E4"/>
    <mergeCell ref="F4:G4"/>
    <mergeCell ref="H4:I4"/>
    <mergeCell ref="A13:B13"/>
    <mergeCell ref="C13:D13"/>
    <mergeCell ref="F13:G13"/>
    <mergeCell ref="H13:I13"/>
    <mergeCell ref="C8:E8"/>
    <mergeCell ref="C9:E9"/>
    <mergeCell ref="C10:E10"/>
    <mergeCell ref="C11:E11"/>
    <mergeCell ref="F8:G8"/>
    <mergeCell ref="F9:G9"/>
    <mergeCell ref="F10:G10"/>
    <mergeCell ref="F11:G11"/>
    <mergeCell ref="H8:I8"/>
    <mergeCell ref="H9:I9"/>
    <mergeCell ref="H10:I10"/>
    <mergeCell ref="H11:I11"/>
    <mergeCell ref="J23:K23"/>
    <mergeCell ref="F12:G12"/>
    <mergeCell ref="H12:I12"/>
    <mergeCell ref="C12:E12"/>
    <mergeCell ref="A24:B24"/>
    <mergeCell ref="C24:E24"/>
    <mergeCell ref="F24:G24"/>
    <mergeCell ref="H24:I24"/>
    <mergeCell ref="C14:E14"/>
    <mergeCell ref="C15:E15"/>
    <mergeCell ref="C16:E16"/>
    <mergeCell ref="C17:E17"/>
    <mergeCell ref="C18:E18"/>
    <mergeCell ref="C19:E19"/>
    <mergeCell ref="A14:B14"/>
    <mergeCell ref="F14:G14"/>
    <mergeCell ref="H14:I14"/>
    <mergeCell ref="F15:G15"/>
    <mergeCell ref="H15:I15"/>
    <mergeCell ref="F16:G16"/>
    <mergeCell ref="H16:I16"/>
    <mergeCell ref="A15:B15"/>
    <mergeCell ref="A16:B16"/>
    <mergeCell ref="F19:G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opLeftCell="B13" zoomScale="145" zoomScaleNormal="145" workbookViewId="0">
      <selection activeCell="D33" sqref="D33"/>
    </sheetView>
  </sheetViews>
  <sheetFormatPr defaultRowHeight="15" x14ac:dyDescent="0.25"/>
  <cols>
    <col min="1" max="1" width="18.28515625" customWidth="1"/>
    <col min="2" max="2" width="20.140625" customWidth="1"/>
    <col min="3" max="3" width="38" customWidth="1"/>
    <col min="4" max="4" width="9.42578125" bestFit="1" customWidth="1"/>
    <col min="5" max="5" width="40.42578125" customWidth="1"/>
    <col min="6" max="6" width="13.42578125" customWidth="1"/>
    <col min="7" max="7" width="18.140625" customWidth="1"/>
    <col min="8" max="8" width="32.5703125" customWidth="1"/>
  </cols>
  <sheetData>
    <row r="1" spans="1:9" ht="15.75" thickBot="1" x14ac:dyDescent="0.3"/>
    <row r="2" spans="1:9" ht="15.75" thickBot="1" x14ac:dyDescent="0.3">
      <c r="A2" s="41"/>
      <c r="B2" s="276"/>
      <c r="C2" s="276"/>
      <c r="D2" s="276"/>
      <c r="E2" s="276"/>
      <c r="F2" s="277"/>
      <c r="G2" s="278" t="s">
        <v>64</v>
      </c>
      <c r="H2" s="279"/>
      <c r="I2" s="280"/>
    </row>
    <row r="3" spans="1:9" ht="27.75" thickBot="1" x14ac:dyDescent="0.3">
      <c r="A3" s="42" t="s">
        <v>65</v>
      </c>
      <c r="B3" s="43" t="s">
        <v>66</v>
      </c>
      <c r="C3" s="43" t="s">
        <v>67</v>
      </c>
      <c r="D3" s="44" t="s">
        <v>68</v>
      </c>
      <c r="E3" s="44" t="s">
        <v>288</v>
      </c>
      <c r="F3" s="43" t="s">
        <v>69</v>
      </c>
      <c r="G3" s="45" t="s">
        <v>70</v>
      </c>
      <c r="H3" s="46" t="s">
        <v>71</v>
      </c>
      <c r="I3" s="280"/>
    </row>
    <row r="4" spans="1:9" ht="57" thickBot="1" x14ac:dyDescent="0.3">
      <c r="A4" s="77" t="s">
        <v>72</v>
      </c>
      <c r="B4" s="78" t="s">
        <v>73</v>
      </c>
      <c r="C4" s="114" t="s">
        <v>74</v>
      </c>
      <c r="D4" s="114">
        <f>2*93750*66%</f>
        <v>123750</v>
      </c>
      <c r="E4" s="114" t="s">
        <v>327</v>
      </c>
      <c r="F4" s="91" t="s">
        <v>75</v>
      </c>
      <c r="G4" s="47" t="s">
        <v>73</v>
      </c>
      <c r="H4" s="48" t="s">
        <v>81</v>
      </c>
      <c r="I4" s="280"/>
    </row>
    <row r="5" spans="1:9" ht="23.25" thickBot="1" x14ac:dyDescent="0.3">
      <c r="A5" s="79" t="s">
        <v>72</v>
      </c>
      <c r="B5" s="80" t="s">
        <v>76</v>
      </c>
      <c r="C5" s="115" t="s">
        <v>87</v>
      </c>
      <c r="D5" s="116"/>
      <c r="E5" s="117" t="s">
        <v>297</v>
      </c>
      <c r="F5" s="83" t="s">
        <v>88</v>
      </c>
      <c r="G5" s="47" t="s">
        <v>76</v>
      </c>
      <c r="H5" s="48" t="s">
        <v>82</v>
      </c>
      <c r="I5" s="280"/>
    </row>
    <row r="6" spans="1:9" ht="68.25" thickBot="1" x14ac:dyDescent="0.3">
      <c r="A6" s="81" t="s">
        <v>72</v>
      </c>
      <c r="B6" s="82" t="s">
        <v>77</v>
      </c>
      <c r="C6" s="117" t="s">
        <v>89</v>
      </c>
      <c r="D6" s="118">
        <v>25000</v>
      </c>
      <c r="E6" s="117" t="s">
        <v>326</v>
      </c>
      <c r="F6" s="83" t="s">
        <v>90</v>
      </c>
      <c r="G6" s="47" t="s">
        <v>77</v>
      </c>
      <c r="H6" s="48" t="s">
        <v>83</v>
      </c>
      <c r="I6" s="280"/>
    </row>
    <row r="7" spans="1:9" ht="23.25" thickBot="1" x14ac:dyDescent="0.3">
      <c r="A7" s="79" t="s">
        <v>72</v>
      </c>
      <c r="B7" s="80" t="s">
        <v>78</v>
      </c>
      <c r="C7" s="115" t="s">
        <v>91</v>
      </c>
      <c r="D7" s="116"/>
      <c r="E7" s="117" t="s">
        <v>297</v>
      </c>
      <c r="F7" s="84" t="s">
        <v>92</v>
      </c>
      <c r="G7" s="75" t="s">
        <v>78</v>
      </c>
      <c r="H7" s="76" t="s">
        <v>84</v>
      </c>
      <c r="I7" s="280"/>
    </row>
    <row r="8" spans="1:9" ht="23.25" thickBot="1" x14ac:dyDescent="0.3">
      <c r="A8" s="85" t="s">
        <v>72</v>
      </c>
      <c r="B8" s="86" t="s">
        <v>79</v>
      </c>
      <c r="C8" s="119" t="s">
        <v>93</v>
      </c>
      <c r="D8" s="119">
        <v>166667</v>
      </c>
      <c r="E8" s="120" t="s">
        <v>315</v>
      </c>
      <c r="F8" s="84" t="s">
        <v>94</v>
      </c>
      <c r="G8" s="75" t="s">
        <v>79</v>
      </c>
      <c r="H8" s="76" t="s">
        <v>85</v>
      </c>
      <c r="I8" s="280"/>
    </row>
    <row r="9" spans="1:9" ht="15.75" thickBot="1" x14ac:dyDescent="0.3">
      <c r="A9" s="81" t="s">
        <v>95</v>
      </c>
      <c r="B9" s="82" t="s">
        <v>96</v>
      </c>
      <c r="C9" s="117" t="s">
        <v>96</v>
      </c>
      <c r="D9" s="117">
        <v>15000</v>
      </c>
      <c r="E9" s="117" t="s">
        <v>316</v>
      </c>
      <c r="F9" s="83" t="s">
        <v>97</v>
      </c>
      <c r="G9" s="47" t="s">
        <v>80</v>
      </c>
      <c r="H9" s="48" t="s">
        <v>86</v>
      </c>
      <c r="I9" s="280"/>
    </row>
    <row r="10" spans="1:9" ht="15.75" thickBot="1" x14ac:dyDescent="0.3">
      <c r="A10" s="87" t="s">
        <v>95</v>
      </c>
      <c r="B10" s="88" t="s">
        <v>98</v>
      </c>
      <c r="C10" s="89" t="s">
        <v>99</v>
      </c>
      <c r="D10" s="89">
        <v>20000</v>
      </c>
      <c r="E10" s="89"/>
      <c r="F10" s="90" t="s">
        <v>100</v>
      </c>
      <c r="G10" s="49" t="s">
        <v>101</v>
      </c>
      <c r="H10" s="50" t="s">
        <v>98</v>
      </c>
      <c r="I10" s="48" t="s">
        <v>102</v>
      </c>
    </row>
    <row r="11" spans="1:9" ht="15.75" thickBot="1" x14ac:dyDescent="0.3">
      <c r="A11" s="51"/>
      <c r="B11" s="52"/>
      <c r="C11" s="53"/>
      <c r="D11" s="52"/>
      <c r="E11" s="52"/>
      <c r="F11" s="54"/>
      <c r="G11" s="55"/>
      <c r="H11" s="56"/>
      <c r="I11" s="280"/>
    </row>
    <row r="12" spans="1:9" ht="15.75" thickBot="1" x14ac:dyDescent="0.3">
      <c r="A12" s="121" t="s">
        <v>103</v>
      </c>
      <c r="B12" s="122" t="s">
        <v>104</v>
      </c>
      <c r="C12" s="123" t="s">
        <v>105</v>
      </c>
      <c r="D12" s="124">
        <v>34587</v>
      </c>
      <c r="E12" s="124" t="s">
        <v>290</v>
      </c>
      <c r="F12" s="125" t="s">
        <v>106</v>
      </c>
      <c r="G12" s="126" t="s">
        <v>104</v>
      </c>
      <c r="H12" s="127" t="s">
        <v>107</v>
      </c>
      <c r="I12" s="280"/>
    </row>
    <row r="13" spans="1:9" ht="15.75" thickBot="1" x14ac:dyDescent="0.3">
      <c r="A13" s="121" t="s">
        <v>103</v>
      </c>
      <c r="B13" s="122" t="s">
        <v>104</v>
      </c>
      <c r="C13" s="123" t="s">
        <v>115</v>
      </c>
      <c r="D13" s="124">
        <v>8029</v>
      </c>
      <c r="E13" s="124" t="s">
        <v>290</v>
      </c>
      <c r="F13" s="125" t="s">
        <v>116</v>
      </c>
      <c r="G13" s="126" t="s">
        <v>104</v>
      </c>
      <c r="H13" s="127" t="s">
        <v>108</v>
      </c>
      <c r="I13" s="280"/>
    </row>
    <row r="14" spans="1:9" ht="15.75" thickBot="1" x14ac:dyDescent="0.3">
      <c r="A14" s="121" t="s">
        <v>103</v>
      </c>
      <c r="B14" s="122" t="s">
        <v>104</v>
      </c>
      <c r="C14" s="123" t="s">
        <v>117</v>
      </c>
      <c r="D14" s="124">
        <v>272670</v>
      </c>
      <c r="E14" s="124" t="s">
        <v>291</v>
      </c>
      <c r="F14" s="125" t="s">
        <v>118</v>
      </c>
      <c r="G14" s="126" t="s">
        <v>104</v>
      </c>
      <c r="H14" s="127" t="s">
        <v>109</v>
      </c>
      <c r="I14" s="280"/>
    </row>
    <row r="15" spans="1:9" ht="15.75" thickBot="1" x14ac:dyDescent="0.3">
      <c r="A15" s="121" t="s">
        <v>103</v>
      </c>
      <c r="B15" s="122" t="s">
        <v>104</v>
      </c>
      <c r="C15" s="123" t="s">
        <v>119</v>
      </c>
      <c r="D15" s="124">
        <v>256841</v>
      </c>
      <c r="E15" s="124" t="s">
        <v>291</v>
      </c>
      <c r="F15" s="125" t="s">
        <v>120</v>
      </c>
      <c r="G15" s="126" t="s">
        <v>104</v>
      </c>
      <c r="H15" s="127" t="s">
        <v>110</v>
      </c>
      <c r="I15" s="280"/>
    </row>
    <row r="16" spans="1:9" ht="15.75" thickBot="1" x14ac:dyDescent="0.3">
      <c r="A16" s="121" t="s">
        <v>103</v>
      </c>
      <c r="B16" s="122" t="s">
        <v>104</v>
      </c>
      <c r="C16" s="123" t="s">
        <v>121</v>
      </c>
      <c r="D16" s="124">
        <v>112545</v>
      </c>
      <c r="E16" s="124" t="s">
        <v>291</v>
      </c>
      <c r="F16" s="125" t="s">
        <v>122</v>
      </c>
      <c r="G16" s="126" t="s">
        <v>104</v>
      </c>
      <c r="H16" s="127" t="s">
        <v>111</v>
      </c>
      <c r="I16" s="280"/>
    </row>
    <row r="17" spans="1:9" ht="15.75" thickBot="1" x14ac:dyDescent="0.3">
      <c r="A17" s="121" t="s">
        <v>103</v>
      </c>
      <c r="B17" s="122" t="s">
        <v>104</v>
      </c>
      <c r="C17" s="123" t="s">
        <v>123</v>
      </c>
      <c r="D17" s="124">
        <v>123891</v>
      </c>
      <c r="E17" s="124" t="s">
        <v>291</v>
      </c>
      <c r="F17" s="125" t="s">
        <v>124</v>
      </c>
      <c r="G17" s="126" t="s">
        <v>104</v>
      </c>
      <c r="H17" s="127" t="s">
        <v>112</v>
      </c>
      <c r="I17" s="280"/>
    </row>
    <row r="18" spans="1:9" ht="15.75" thickBot="1" x14ac:dyDescent="0.3">
      <c r="A18" s="121" t="s">
        <v>103</v>
      </c>
      <c r="B18" s="122" t="s">
        <v>104</v>
      </c>
      <c r="C18" s="123" t="s">
        <v>125</v>
      </c>
      <c r="D18" s="124">
        <v>280402</v>
      </c>
      <c r="E18" s="124" t="s">
        <v>291</v>
      </c>
      <c r="F18" s="125" t="s">
        <v>126</v>
      </c>
      <c r="G18" s="126" t="s">
        <v>104</v>
      </c>
      <c r="H18" s="127" t="s">
        <v>113</v>
      </c>
      <c r="I18" s="280"/>
    </row>
    <row r="19" spans="1:9" ht="15.75" thickBot="1" x14ac:dyDescent="0.3">
      <c r="A19" s="121" t="s">
        <v>103</v>
      </c>
      <c r="B19" s="122" t="s">
        <v>104</v>
      </c>
      <c r="C19" s="123" t="s">
        <v>127</v>
      </c>
      <c r="D19" s="124">
        <v>37500</v>
      </c>
      <c r="E19" s="124" t="s">
        <v>290</v>
      </c>
      <c r="F19" s="125" t="s">
        <v>128</v>
      </c>
      <c r="G19" s="126" t="s">
        <v>104</v>
      </c>
      <c r="H19" s="127" t="s">
        <v>114</v>
      </c>
      <c r="I19" s="280"/>
    </row>
    <row r="20" spans="1:9" ht="15.75" thickBot="1" x14ac:dyDescent="0.3">
      <c r="A20" s="128" t="s">
        <v>103</v>
      </c>
      <c r="B20" s="122" t="s">
        <v>129</v>
      </c>
      <c r="C20" s="123" t="s">
        <v>130</v>
      </c>
      <c r="D20" s="124">
        <v>48495</v>
      </c>
      <c r="E20" s="124" t="s">
        <v>291</v>
      </c>
      <c r="F20" s="125" t="s">
        <v>131</v>
      </c>
      <c r="G20" s="126" t="s">
        <v>129</v>
      </c>
      <c r="H20" s="127" t="s">
        <v>132</v>
      </c>
      <c r="I20" s="280"/>
    </row>
    <row r="21" spans="1:9" ht="15.75" thickBot="1" x14ac:dyDescent="0.3">
      <c r="A21" s="128" t="s">
        <v>103</v>
      </c>
      <c r="B21" s="122" t="s">
        <v>129</v>
      </c>
      <c r="C21" s="123" t="s">
        <v>133</v>
      </c>
      <c r="D21" s="124">
        <v>121854</v>
      </c>
      <c r="E21" s="124" t="s">
        <v>290</v>
      </c>
      <c r="F21" s="125" t="s">
        <v>134</v>
      </c>
      <c r="G21" s="126" t="s">
        <v>129</v>
      </c>
      <c r="H21" s="127" t="s">
        <v>135</v>
      </c>
      <c r="I21" s="280"/>
    </row>
    <row r="22" spans="1:9" ht="23.25" thickBot="1" x14ac:dyDescent="0.3">
      <c r="A22" s="128" t="s">
        <v>103</v>
      </c>
      <c r="B22" s="122" t="s">
        <v>332</v>
      </c>
      <c r="C22" s="122" t="s">
        <v>342</v>
      </c>
      <c r="D22" s="129">
        <f>46183*64%</f>
        <v>29557.119999999999</v>
      </c>
      <c r="E22" s="129" t="s">
        <v>319</v>
      </c>
      <c r="F22" s="125"/>
      <c r="G22" s="126"/>
      <c r="H22" s="127"/>
      <c r="I22" s="280"/>
    </row>
    <row r="23" spans="1:9" ht="15.75" thickBot="1" x14ac:dyDescent="0.3">
      <c r="A23" s="128" t="s">
        <v>103</v>
      </c>
      <c r="B23" s="122" t="s">
        <v>136</v>
      </c>
      <c r="C23" s="123" t="s">
        <v>137</v>
      </c>
      <c r="D23" s="124">
        <v>554450</v>
      </c>
      <c r="E23" s="124" t="s">
        <v>289</v>
      </c>
      <c r="F23" s="125" t="s">
        <v>138</v>
      </c>
      <c r="G23" s="126" t="s">
        <v>136</v>
      </c>
      <c r="H23" s="127" t="s">
        <v>139</v>
      </c>
      <c r="I23" s="280"/>
    </row>
    <row r="24" spans="1:9" ht="15.75" thickBot="1" x14ac:dyDescent="0.3">
      <c r="A24" s="128" t="s">
        <v>103</v>
      </c>
      <c r="B24" s="122" t="s">
        <v>136</v>
      </c>
      <c r="C24" s="123" t="s">
        <v>140</v>
      </c>
      <c r="D24" s="124">
        <v>378806</v>
      </c>
      <c r="E24" s="124" t="s">
        <v>289</v>
      </c>
      <c r="F24" s="125" t="s">
        <v>141</v>
      </c>
      <c r="G24" s="126" t="s">
        <v>136</v>
      </c>
      <c r="H24" s="127" t="s">
        <v>142</v>
      </c>
      <c r="I24" s="280"/>
    </row>
    <row r="25" spans="1:9" ht="15.75" thickBot="1" x14ac:dyDescent="0.3">
      <c r="A25" s="128" t="s">
        <v>103</v>
      </c>
      <c r="B25" s="122" t="s">
        <v>136</v>
      </c>
      <c r="C25" s="123" t="s">
        <v>143</v>
      </c>
      <c r="D25" s="124">
        <v>64236</v>
      </c>
      <c r="E25" s="124" t="s">
        <v>289</v>
      </c>
      <c r="F25" s="125" t="s">
        <v>144</v>
      </c>
      <c r="G25" s="126" t="s">
        <v>136</v>
      </c>
      <c r="H25" s="127" t="s">
        <v>145</v>
      </c>
      <c r="I25" s="280"/>
    </row>
    <row r="26" spans="1:9" ht="15.75" thickBot="1" x14ac:dyDescent="0.3">
      <c r="A26" s="128" t="s">
        <v>103</v>
      </c>
      <c r="B26" s="122" t="s">
        <v>136</v>
      </c>
      <c r="C26" s="123" t="s">
        <v>146</v>
      </c>
      <c r="D26" s="124">
        <v>263215</v>
      </c>
      <c r="E26" s="124" t="s">
        <v>289</v>
      </c>
      <c r="F26" s="125" t="s">
        <v>147</v>
      </c>
      <c r="G26" s="126" t="s">
        <v>136</v>
      </c>
      <c r="H26" s="127" t="s">
        <v>148</v>
      </c>
      <c r="I26" s="280"/>
    </row>
    <row r="27" spans="1:9" ht="15.75" thickBot="1" x14ac:dyDescent="0.3">
      <c r="A27" s="128" t="s">
        <v>103</v>
      </c>
      <c r="B27" s="122" t="s">
        <v>136</v>
      </c>
      <c r="C27" s="123" t="s">
        <v>149</v>
      </c>
      <c r="D27" s="124">
        <v>319254</v>
      </c>
      <c r="E27" s="124" t="s">
        <v>289</v>
      </c>
      <c r="F27" s="125" t="s">
        <v>150</v>
      </c>
      <c r="G27" s="126" t="s">
        <v>136</v>
      </c>
      <c r="H27" s="127" t="s">
        <v>151</v>
      </c>
      <c r="I27" s="280"/>
    </row>
    <row r="28" spans="1:9" ht="15.75" thickBot="1" x14ac:dyDescent="0.3">
      <c r="A28" s="128" t="s">
        <v>103</v>
      </c>
      <c r="B28" s="122" t="s">
        <v>136</v>
      </c>
      <c r="C28" s="123" t="s">
        <v>152</v>
      </c>
      <c r="D28" s="124">
        <v>291803</v>
      </c>
      <c r="E28" s="124" t="s">
        <v>289</v>
      </c>
      <c r="F28" s="125" t="s">
        <v>153</v>
      </c>
      <c r="G28" s="126" t="s">
        <v>136</v>
      </c>
      <c r="H28" s="127" t="s">
        <v>154</v>
      </c>
      <c r="I28" s="280"/>
    </row>
    <row r="29" spans="1:9" ht="15.75" thickBot="1" x14ac:dyDescent="0.3">
      <c r="A29" s="128" t="s">
        <v>103</v>
      </c>
      <c r="B29" s="122" t="s">
        <v>136</v>
      </c>
      <c r="C29" s="123" t="s">
        <v>155</v>
      </c>
      <c r="D29" s="124">
        <v>167782</v>
      </c>
      <c r="E29" s="124" t="s">
        <v>289</v>
      </c>
      <c r="F29" s="125" t="s">
        <v>156</v>
      </c>
      <c r="G29" s="126" t="s">
        <v>136</v>
      </c>
      <c r="H29" s="127" t="s">
        <v>157</v>
      </c>
      <c r="I29" s="280"/>
    </row>
    <row r="30" spans="1:9" ht="15.75" thickBot="1" x14ac:dyDescent="0.3">
      <c r="A30" s="128" t="s">
        <v>103</v>
      </c>
      <c r="B30" s="122" t="s">
        <v>136</v>
      </c>
      <c r="C30" s="123" t="s">
        <v>158</v>
      </c>
      <c r="D30" s="124">
        <v>7360</v>
      </c>
      <c r="E30" s="124" t="s">
        <v>289</v>
      </c>
      <c r="F30" s="125" t="s">
        <v>159</v>
      </c>
      <c r="G30" s="126" t="s">
        <v>136</v>
      </c>
      <c r="H30" s="127" t="s">
        <v>160</v>
      </c>
      <c r="I30" s="280"/>
    </row>
    <row r="31" spans="1:9" ht="23.25" thickBot="1" x14ac:dyDescent="0.3">
      <c r="A31" s="128" t="s">
        <v>103</v>
      </c>
      <c r="B31" s="122" t="s">
        <v>332</v>
      </c>
      <c r="C31" s="123" t="s">
        <v>331</v>
      </c>
      <c r="D31" s="124">
        <v>859182</v>
      </c>
      <c r="E31" s="124" t="s">
        <v>349</v>
      </c>
      <c r="F31" s="125"/>
      <c r="G31" s="126"/>
      <c r="H31" s="127"/>
      <c r="I31" s="280"/>
    </row>
    <row r="32" spans="1:9" ht="15.75" thickBot="1" x14ac:dyDescent="0.3">
      <c r="A32" s="128" t="s">
        <v>103</v>
      </c>
      <c r="B32" s="122" t="s">
        <v>161</v>
      </c>
      <c r="C32" s="122" t="s">
        <v>162</v>
      </c>
      <c r="D32" s="129">
        <v>181697</v>
      </c>
      <c r="E32" s="129"/>
      <c r="F32" s="125" t="s">
        <v>163</v>
      </c>
      <c r="G32" s="126" t="s">
        <v>161</v>
      </c>
      <c r="H32" s="127" t="s">
        <v>164</v>
      </c>
      <c r="I32" s="280"/>
    </row>
    <row r="33" spans="1:9" ht="15.75" thickBot="1" x14ac:dyDescent="0.3">
      <c r="A33" s="128" t="s">
        <v>103</v>
      </c>
      <c r="B33" s="122" t="s">
        <v>165</v>
      </c>
      <c r="C33" s="122" t="s">
        <v>166</v>
      </c>
      <c r="D33" s="129">
        <v>24500</v>
      </c>
      <c r="E33" s="129"/>
      <c r="F33" s="125" t="s">
        <v>167</v>
      </c>
      <c r="G33" s="126" t="s">
        <v>165</v>
      </c>
      <c r="H33" s="127" t="s">
        <v>60</v>
      </c>
      <c r="I33" s="280"/>
    </row>
    <row r="34" spans="1:9" ht="15.75" thickBot="1" x14ac:dyDescent="0.3">
      <c r="A34" s="128" t="s">
        <v>168</v>
      </c>
      <c r="B34" s="122" t="s">
        <v>169</v>
      </c>
      <c r="C34" s="122" t="s">
        <v>170</v>
      </c>
      <c r="D34" s="129">
        <v>191333</v>
      </c>
      <c r="E34" s="129"/>
      <c r="F34" s="125" t="s">
        <v>100</v>
      </c>
      <c r="G34" s="126" t="s">
        <v>169</v>
      </c>
      <c r="H34" s="127" t="s">
        <v>171</v>
      </c>
      <c r="I34" s="280"/>
    </row>
    <row r="35" spans="1:9" ht="15.75" thickBot="1" x14ac:dyDescent="0.3">
      <c r="A35" s="130" t="s">
        <v>298</v>
      </c>
      <c r="B35" s="131" t="s">
        <v>299</v>
      </c>
      <c r="C35" s="132" t="s">
        <v>300</v>
      </c>
      <c r="D35" s="133"/>
      <c r="E35" s="124" t="s">
        <v>304</v>
      </c>
      <c r="F35" s="134" t="s">
        <v>301</v>
      </c>
      <c r="G35" s="135" t="s">
        <v>302</v>
      </c>
      <c r="H35" s="136" t="s">
        <v>303</v>
      </c>
      <c r="I35" s="280"/>
    </row>
    <row r="36" spans="1:9" ht="15.75" thickBot="1" x14ac:dyDescent="0.3">
      <c r="A36" s="121" t="s">
        <v>172</v>
      </c>
      <c r="B36" s="122" t="s">
        <v>173</v>
      </c>
      <c r="C36" s="123" t="s">
        <v>177</v>
      </c>
      <c r="D36" s="124">
        <v>117500</v>
      </c>
      <c r="E36" s="124" t="s">
        <v>317</v>
      </c>
      <c r="F36" s="125" t="s">
        <v>178</v>
      </c>
      <c r="G36" s="126" t="s">
        <v>173</v>
      </c>
      <c r="H36" s="127" t="s">
        <v>174</v>
      </c>
      <c r="I36" s="280"/>
    </row>
    <row r="37" spans="1:9" ht="15.75" thickBot="1" x14ac:dyDescent="0.3">
      <c r="A37" s="121" t="s">
        <v>172</v>
      </c>
      <c r="B37" s="122" t="s">
        <v>173</v>
      </c>
      <c r="C37" s="123" t="s">
        <v>179</v>
      </c>
      <c r="D37" s="124">
        <v>633495</v>
      </c>
      <c r="E37" s="124" t="s">
        <v>317</v>
      </c>
      <c r="F37" s="125" t="s">
        <v>180</v>
      </c>
      <c r="G37" s="126" t="s">
        <v>173</v>
      </c>
      <c r="H37" s="137" t="s">
        <v>175</v>
      </c>
      <c r="I37" s="280"/>
    </row>
    <row r="38" spans="1:9" ht="23.25" thickBot="1" x14ac:dyDescent="0.3">
      <c r="A38" s="130" t="s">
        <v>294</v>
      </c>
      <c r="B38" s="131" t="s">
        <v>295</v>
      </c>
      <c r="C38" s="132" t="s">
        <v>305</v>
      </c>
      <c r="D38" s="133"/>
      <c r="E38" s="124" t="s">
        <v>309</v>
      </c>
      <c r="F38" s="134" t="s">
        <v>306</v>
      </c>
      <c r="G38" s="135" t="s">
        <v>307</v>
      </c>
      <c r="H38" s="136" t="s">
        <v>308</v>
      </c>
      <c r="I38" s="280"/>
    </row>
    <row r="39" spans="1:9" ht="23.25" thickBot="1" x14ac:dyDescent="0.3">
      <c r="A39" s="130" t="s">
        <v>172</v>
      </c>
      <c r="B39" s="131" t="s">
        <v>173</v>
      </c>
      <c r="C39" s="132" t="s">
        <v>181</v>
      </c>
      <c r="D39" s="138" t="s">
        <v>182</v>
      </c>
      <c r="E39" s="124" t="s">
        <v>314</v>
      </c>
      <c r="F39" s="134" t="s">
        <v>183</v>
      </c>
      <c r="G39" s="135" t="s">
        <v>173</v>
      </c>
      <c r="H39" s="136" t="s">
        <v>176</v>
      </c>
      <c r="I39" s="280"/>
    </row>
    <row r="40" spans="1:9" ht="15.75" thickBot="1" x14ac:dyDescent="0.3">
      <c r="A40" s="121" t="s">
        <v>172</v>
      </c>
      <c r="B40" s="122" t="s">
        <v>173</v>
      </c>
      <c r="C40" s="123" t="s">
        <v>184</v>
      </c>
      <c r="D40" s="124">
        <v>183000</v>
      </c>
      <c r="E40" s="124" t="s">
        <v>317</v>
      </c>
      <c r="F40" s="125" t="s">
        <v>185</v>
      </c>
      <c r="G40" s="126" t="s">
        <v>173</v>
      </c>
      <c r="H40" s="139"/>
      <c r="I40" s="280"/>
    </row>
    <row r="41" spans="1:9" ht="23.25" thickBot="1" x14ac:dyDescent="0.3">
      <c r="A41" s="130" t="s">
        <v>294</v>
      </c>
      <c r="B41" s="131" t="s">
        <v>295</v>
      </c>
      <c r="C41" s="132" t="s">
        <v>296</v>
      </c>
      <c r="D41" s="133"/>
      <c r="E41" s="124" t="s">
        <v>313</v>
      </c>
      <c r="F41" s="134" t="s">
        <v>311</v>
      </c>
      <c r="G41" s="135" t="s">
        <v>307</v>
      </c>
      <c r="H41" s="140" t="s">
        <v>310</v>
      </c>
      <c r="I41" s="280"/>
    </row>
    <row r="42" spans="1:9" ht="23.25" thickBot="1" x14ac:dyDescent="0.3">
      <c r="A42" s="130" t="s">
        <v>172</v>
      </c>
      <c r="B42" s="131" t="s">
        <v>173</v>
      </c>
      <c r="C42" s="132" t="s">
        <v>186</v>
      </c>
      <c r="D42" s="133"/>
      <c r="E42" s="124" t="s">
        <v>314</v>
      </c>
      <c r="F42" s="125" t="s">
        <v>187</v>
      </c>
      <c r="G42" s="126" t="s">
        <v>173</v>
      </c>
      <c r="H42" s="139"/>
      <c r="I42" s="280"/>
    </row>
    <row r="43" spans="1:9" ht="15.75" thickBot="1" x14ac:dyDescent="0.3">
      <c r="A43" s="121" t="s">
        <v>172</v>
      </c>
      <c r="B43" s="122" t="s">
        <v>173</v>
      </c>
      <c r="C43" s="123" t="s">
        <v>188</v>
      </c>
      <c r="D43" s="124">
        <v>102000</v>
      </c>
      <c r="E43" s="124" t="s">
        <v>289</v>
      </c>
      <c r="F43" s="141" t="s">
        <v>189</v>
      </c>
      <c r="G43" s="126" t="s">
        <v>173</v>
      </c>
      <c r="H43" s="139"/>
      <c r="I43" s="280"/>
    </row>
    <row r="44" spans="1:9" ht="23.25" thickBot="1" x14ac:dyDescent="0.3">
      <c r="A44" s="121" t="s">
        <v>172</v>
      </c>
      <c r="B44" s="122" t="s">
        <v>173</v>
      </c>
      <c r="C44" s="123" t="s">
        <v>190</v>
      </c>
      <c r="D44" s="138" t="s">
        <v>182</v>
      </c>
      <c r="E44" s="124" t="s">
        <v>313</v>
      </c>
      <c r="F44" s="141" t="s">
        <v>191</v>
      </c>
      <c r="G44" s="142" t="s">
        <v>347</v>
      </c>
      <c r="H44" s="139"/>
      <c r="I44" s="280"/>
    </row>
    <row r="45" spans="1:9" ht="23.25" thickBot="1" x14ac:dyDescent="0.3">
      <c r="A45" s="121" t="s">
        <v>172</v>
      </c>
      <c r="B45" s="122" t="s">
        <v>192</v>
      </c>
      <c r="C45" s="143" t="s">
        <v>193</v>
      </c>
      <c r="D45" s="144">
        <v>86450</v>
      </c>
      <c r="E45" s="145" t="s">
        <v>318</v>
      </c>
      <c r="F45" s="146" t="s">
        <v>194</v>
      </c>
      <c r="G45" s="147" t="s">
        <v>348</v>
      </c>
      <c r="H45" s="148"/>
      <c r="I45" s="280"/>
    </row>
    <row r="46" spans="1:9" ht="15.75" thickBot="1" x14ac:dyDescent="0.3">
      <c r="A46" s="121" t="s">
        <v>312</v>
      </c>
      <c r="B46" s="122" t="s">
        <v>292</v>
      </c>
      <c r="C46" s="123" t="s">
        <v>93</v>
      </c>
      <c r="D46" s="124">
        <v>166667</v>
      </c>
      <c r="E46" s="124" t="s">
        <v>293</v>
      </c>
      <c r="F46" s="141" t="s">
        <v>94</v>
      </c>
      <c r="G46" s="126" t="s">
        <v>79</v>
      </c>
      <c r="H46" s="127" t="s">
        <v>85</v>
      </c>
    </row>
    <row r="48" spans="1:9" ht="27.75" customHeight="1" x14ac:dyDescent="0.25"/>
  </sheetData>
  <mergeCells count="5">
    <mergeCell ref="B2:C2"/>
    <mergeCell ref="D2:F2"/>
    <mergeCell ref="G2:H2"/>
    <mergeCell ref="I2:I9"/>
    <mergeCell ref="I11:I45"/>
  </mergeCells>
  <hyperlinks>
    <hyperlink ref="G2" r:id="rId1" display="http://www.dchcmpo.org/programs/transit/staff_working_group/default.asp"/>
  </hyperlinks>
  <pageMargins left="0.7" right="0.7" top="0.75" bottom="0.75" header="0.3" footer="0.3"/>
  <pageSetup orientation="portrait" verticalDpi="0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3" zoomScale="130" zoomScaleNormal="130" workbookViewId="0">
      <selection activeCell="D5" sqref="D5"/>
    </sheetView>
  </sheetViews>
  <sheetFormatPr defaultRowHeight="24" customHeight="1" x14ac:dyDescent="0.25"/>
  <cols>
    <col min="1" max="1" width="42.28515625" customWidth="1"/>
    <col min="2" max="2" width="15.85546875" customWidth="1"/>
    <col min="3" max="4" width="12.7109375" customWidth="1"/>
    <col min="5" max="5" width="38.85546875" bestFit="1" customWidth="1"/>
    <col min="6" max="6" width="19.42578125" customWidth="1"/>
    <col min="7" max="8" width="12.85546875" customWidth="1"/>
  </cols>
  <sheetData>
    <row r="1" spans="1:8" ht="24" customHeight="1" x14ac:dyDescent="0.25">
      <c r="A1" s="8" t="s">
        <v>32</v>
      </c>
    </row>
    <row r="2" spans="1:8" ht="24" customHeight="1" thickBot="1" x14ac:dyDescent="0.3">
      <c r="A2" s="8" t="s">
        <v>33</v>
      </c>
    </row>
    <row r="3" spans="1:8" ht="24" customHeight="1" thickBot="1" x14ac:dyDescent="0.3">
      <c r="A3" s="9" t="s">
        <v>34</v>
      </c>
      <c r="B3" s="10" t="s">
        <v>35</v>
      </c>
      <c r="C3" s="11" t="s">
        <v>36</v>
      </c>
      <c r="D3" s="10" t="s">
        <v>37</v>
      </c>
      <c r="E3" s="10" t="s">
        <v>329</v>
      </c>
      <c r="F3" s="10" t="s">
        <v>324</v>
      </c>
    </row>
    <row r="4" spans="1:8" ht="24" customHeight="1" thickTop="1" thickBot="1" x14ac:dyDescent="0.3">
      <c r="A4" s="29" t="s">
        <v>355</v>
      </c>
      <c r="B4" s="12">
        <f>6516932-B5</f>
        <v>3268442</v>
      </c>
      <c r="C4" s="12">
        <f>+C13</f>
        <v>3384348.88</v>
      </c>
      <c r="D4" s="12">
        <f>+B4-C4</f>
        <v>-115906.87999999989</v>
      </c>
      <c r="E4" s="172"/>
      <c r="F4" s="12"/>
    </row>
    <row r="5" spans="1:8" ht="24" customHeight="1" thickTop="1" thickBot="1" x14ac:dyDescent="0.3">
      <c r="A5" s="171" t="s">
        <v>356</v>
      </c>
      <c r="B5" s="314">
        <f>+B24</f>
        <v>3248490</v>
      </c>
      <c r="C5" s="314">
        <f>+C24</f>
        <v>2295537</v>
      </c>
      <c r="D5" s="314">
        <f t="shared" ref="C5:D5" si="0">+D24</f>
        <v>797981</v>
      </c>
      <c r="E5" s="172"/>
      <c r="F5" s="172"/>
      <c r="G5" s="313"/>
    </row>
    <row r="6" spans="1:8" ht="24" customHeight="1" thickTop="1" thickBot="1" x14ac:dyDescent="0.3">
      <c r="A6" s="171" t="s">
        <v>354</v>
      </c>
      <c r="B6" s="12">
        <f>+B4+B5</f>
        <v>6516932</v>
      </c>
      <c r="C6" s="12">
        <f t="shared" ref="C6:D6" si="1">+C4+C5</f>
        <v>5679885.8799999999</v>
      </c>
      <c r="D6" s="12">
        <f t="shared" si="1"/>
        <v>682074.12000000011</v>
      </c>
      <c r="E6" s="315" t="s">
        <v>323</v>
      </c>
      <c r="F6" s="172" t="s">
        <v>352</v>
      </c>
      <c r="G6" s="313"/>
    </row>
    <row r="7" spans="1:8" ht="24" customHeight="1" thickTop="1" thickBot="1" x14ac:dyDescent="0.3">
      <c r="A7" s="281"/>
      <c r="B7" s="282"/>
      <c r="C7" s="281"/>
      <c r="D7" s="282"/>
      <c r="E7" s="17"/>
      <c r="F7" s="17"/>
    </row>
    <row r="8" spans="1:8" ht="24" customHeight="1" thickTop="1" thickBot="1" x14ac:dyDescent="0.3">
      <c r="A8" s="283" t="s">
        <v>6</v>
      </c>
      <c r="B8" s="284"/>
      <c r="C8" s="284"/>
      <c r="D8" s="285"/>
      <c r="E8" s="15"/>
      <c r="F8" s="15"/>
    </row>
    <row r="9" spans="1:8" ht="16.5" thickTop="1" thickBot="1" x14ac:dyDescent="0.3">
      <c r="A9" s="107" t="s">
        <v>7</v>
      </c>
      <c r="B9" s="169">
        <v>777982</v>
      </c>
      <c r="C9" s="169">
        <f>SUM('Orange Project Sheets'!D10:D18)</f>
        <v>862819.88</v>
      </c>
      <c r="D9" s="170">
        <f>B9-C9</f>
        <v>-84837.88</v>
      </c>
      <c r="E9" s="169" t="s">
        <v>330</v>
      </c>
      <c r="F9" s="12"/>
    </row>
    <row r="10" spans="1:8" ht="15.75" thickBot="1" x14ac:dyDescent="0.3">
      <c r="A10" s="107" t="s">
        <v>38</v>
      </c>
      <c r="B10" s="12">
        <v>2074619</v>
      </c>
      <c r="C10" s="12">
        <v>2058199</v>
      </c>
      <c r="D10" s="12">
        <v>16420</v>
      </c>
      <c r="E10" s="12"/>
      <c r="F10" s="12"/>
    </row>
    <row r="11" spans="1:8" ht="15.75" thickBot="1" x14ac:dyDescent="0.3">
      <c r="A11" s="107" t="s">
        <v>39</v>
      </c>
      <c r="B11" s="12">
        <v>388991</v>
      </c>
      <c r="C11" s="12">
        <v>423980</v>
      </c>
      <c r="D11" s="13">
        <v>-34989</v>
      </c>
      <c r="E11" s="12" t="s">
        <v>330</v>
      </c>
      <c r="F11" s="12"/>
    </row>
    <row r="12" spans="1:8" ht="15.75" thickBot="1" x14ac:dyDescent="0.3">
      <c r="A12" s="108" t="s">
        <v>40</v>
      </c>
      <c r="B12" s="12">
        <v>26850</v>
      </c>
      <c r="C12" s="12">
        <f>26850+12500</f>
        <v>39350</v>
      </c>
      <c r="D12" s="13">
        <f>+B12-C12</f>
        <v>-12500</v>
      </c>
      <c r="E12" s="12" t="s">
        <v>335</v>
      </c>
      <c r="F12" s="12" t="s">
        <v>352</v>
      </c>
    </row>
    <row r="13" spans="1:8" ht="35.25" thickBot="1" x14ac:dyDescent="0.3">
      <c r="A13" s="14" t="s">
        <v>41</v>
      </c>
      <c r="B13" s="15">
        <f>SUM(B9:B12)</f>
        <v>3268442</v>
      </c>
      <c r="C13" s="15">
        <f t="shared" ref="C13:D13" si="2">SUM(C9:C12)</f>
        <v>3384348.88</v>
      </c>
      <c r="D13" s="16">
        <f t="shared" si="2"/>
        <v>-115906.88</v>
      </c>
      <c r="E13" s="15"/>
      <c r="F13" s="15"/>
      <c r="G13" s="317" t="s">
        <v>2</v>
      </c>
      <c r="H13" s="318" t="s">
        <v>358</v>
      </c>
    </row>
    <row r="14" spans="1:8" ht="45.75" thickBot="1" x14ac:dyDescent="0.3">
      <c r="A14" s="18" t="s">
        <v>14</v>
      </c>
      <c r="B14" s="12">
        <v>1964351.9280000001</v>
      </c>
      <c r="C14" s="17" t="s">
        <v>46</v>
      </c>
      <c r="D14" s="12">
        <v>1964351.9280000001</v>
      </c>
      <c r="E14" s="169" t="s">
        <v>350</v>
      </c>
      <c r="F14" s="12" t="s">
        <v>357</v>
      </c>
      <c r="G14" s="316">
        <v>376939</v>
      </c>
      <c r="H14" s="316">
        <f>+B14-G14</f>
        <v>1587412.9280000001</v>
      </c>
    </row>
    <row r="15" spans="1:8" ht="23.25" thickBot="1" x14ac:dyDescent="0.3">
      <c r="A15" s="18" t="s">
        <v>42</v>
      </c>
      <c r="B15" s="17" t="s">
        <v>46</v>
      </c>
      <c r="C15" s="12">
        <v>1500105</v>
      </c>
      <c r="D15" s="17" t="s">
        <v>47</v>
      </c>
      <c r="E15" s="17"/>
      <c r="F15" s="17"/>
    </row>
    <row r="16" spans="1:8" ht="15.75" thickBot="1" x14ac:dyDescent="0.3">
      <c r="A16" s="18" t="s">
        <v>43</v>
      </c>
      <c r="B16" s="17" t="s">
        <v>46</v>
      </c>
      <c r="C16" s="12">
        <v>35731</v>
      </c>
      <c r="D16" s="13">
        <v>-35731</v>
      </c>
      <c r="E16" s="17"/>
      <c r="F16" s="17"/>
    </row>
    <row r="17" spans="1:6" ht="23.25" thickBot="1" x14ac:dyDescent="0.3">
      <c r="A17" s="18" t="s">
        <v>44</v>
      </c>
      <c r="B17" s="12">
        <v>1531250</v>
      </c>
      <c r="C17" s="12">
        <v>1531250</v>
      </c>
      <c r="D17" s="17" t="s">
        <v>47</v>
      </c>
      <c r="E17" s="12"/>
      <c r="F17" s="12"/>
    </row>
    <row r="18" spans="1:6" ht="23.25" thickBot="1" x14ac:dyDescent="0.3">
      <c r="A18" s="18" t="s">
        <v>45</v>
      </c>
      <c r="B18" s="17" t="s">
        <v>46</v>
      </c>
      <c r="C18" s="17" t="s">
        <v>46</v>
      </c>
      <c r="D18" s="17" t="s">
        <v>47</v>
      </c>
      <c r="E18" s="17"/>
      <c r="F18" s="17"/>
    </row>
    <row r="19" spans="1:6" ht="23.25" thickBot="1" x14ac:dyDescent="0.3">
      <c r="A19" s="18" t="s">
        <v>17</v>
      </c>
      <c r="B19" s="20">
        <v>456773</v>
      </c>
      <c r="C19" s="21" t="s">
        <v>46</v>
      </c>
      <c r="D19" s="20">
        <v>456773</v>
      </c>
      <c r="E19" s="20"/>
      <c r="F19" s="20"/>
    </row>
    <row r="20" spans="1:6" ht="23.25" thickBot="1" x14ac:dyDescent="0.3">
      <c r="A20" s="18" t="s">
        <v>18</v>
      </c>
      <c r="B20" s="20">
        <v>256372</v>
      </c>
      <c r="C20" s="20">
        <v>101400</v>
      </c>
      <c r="D20" s="21" t="s">
        <v>47</v>
      </c>
      <c r="E20" s="20"/>
      <c r="F20" s="20"/>
    </row>
    <row r="21" spans="1:6" ht="23.25" thickBot="1" x14ac:dyDescent="0.3">
      <c r="A21" s="18" t="s">
        <v>48</v>
      </c>
      <c r="B21" s="20">
        <v>170000</v>
      </c>
      <c r="C21" s="20">
        <v>170000</v>
      </c>
      <c r="D21" s="21" t="s">
        <v>47</v>
      </c>
      <c r="E21" s="20"/>
      <c r="F21" s="20"/>
    </row>
    <row r="22" spans="1:6" ht="24" customHeight="1" thickBot="1" x14ac:dyDescent="0.3">
      <c r="A22" s="18" t="s">
        <v>49</v>
      </c>
      <c r="B22" s="20">
        <v>124972</v>
      </c>
      <c r="C22" s="20">
        <v>124972</v>
      </c>
      <c r="D22" s="21" t="s">
        <v>47</v>
      </c>
      <c r="E22" s="20"/>
      <c r="F22" s="20"/>
    </row>
    <row r="23" spans="1:6" ht="24" customHeight="1" thickBot="1" x14ac:dyDescent="0.3">
      <c r="A23" s="19" t="s">
        <v>50</v>
      </c>
      <c r="B23" s="20">
        <v>332184</v>
      </c>
      <c r="C23" s="20">
        <v>332184</v>
      </c>
      <c r="D23" s="21" t="s">
        <v>47</v>
      </c>
      <c r="E23" s="20"/>
      <c r="F23" s="20" t="s">
        <v>63</v>
      </c>
    </row>
    <row r="24" spans="1:6" ht="24" customHeight="1" thickBot="1" x14ac:dyDescent="0.3">
      <c r="A24" s="22" t="s">
        <v>51</v>
      </c>
      <c r="B24" s="23">
        <v>3248490</v>
      </c>
      <c r="C24" s="23">
        <v>2295537</v>
      </c>
      <c r="D24" s="15">
        <v>797981</v>
      </c>
      <c r="E24" s="23"/>
      <c r="F24" s="23"/>
    </row>
    <row r="25" spans="1:6" ht="24" customHeight="1" thickBot="1" x14ac:dyDescent="0.3">
      <c r="A25" s="243"/>
      <c r="B25" s="240"/>
      <c r="C25" s="240"/>
      <c r="D25" s="286"/>
      <c r="E25" s="73"/>
      <c r="F25" s="74"/>
    </row>
    <row r="26" spans="1:6" ht="24" customHeight="1" thickBot="1" x14ac:dyDescent="0.3">
      <c r="A26" s="287" t="s">
        <v>52</v>
      </c>
      <c r="B26" s="288"/>
      <c r="C26" s="288"/>
      <c r="D26" s="289"/>
      <c r="E26" s="23"/>
      <c r="F26" s="23"/>
    </row>
    <row r="27" spans="1:6" ht="15.75" thickBot="1" x14ac:dyDescent="0.3">
      <c r="A27" s="24" t="s">
        <v>53</v>
      </c>
      <c r="B27" s="20" t="s">
        <v>26</v>
      </c>
      <c r="C27" s="21">
        <v>111000</v>
      </c>
      <c r="D27" s="26">
        <v>-111000</v>
      </c>
      <c r="E27" s="20" t="s">
        <v>328</v>
      </c>
      <c r="F27" s="20" t="s">
        <v>359</v>
      </c>
    </row>
    <row r="28" spans="1:6" ht="24" customHeight="1" thickBot="1" x14ac:dyDescent="0.3">
      <c r="A28" s="24" t="s">
        <v>54</v>
      </c>
      <c r="B28" s="20" t="s">
        <v>26</v>
      </c>
      <c r="C28" s="20">
        <v>15000</v>
      </c>
      <c r="D28" s="94">
        <v>-15000</v>
      </c>
      <c r="E28" s="20" t="s">
        <v>316</v>
      </c>
      <c r="F28" s="20"/>
    </row>
    <row r="29" spans="1:6" ht="31.5" customHeight="1" thickBot="1" x14ac:dyDescent="0.3">
      <c r="A29" s="25" t="s">
        <v>322</v>
      </c>
      <c r="B29" s="20" t="s">
        <v>26</v>
      </c>
      <c r="C29" s="20">
        <v>25000</v>
      </c>
      <c r="D29" s="94">
        <v>-25000</v>
      </c>
      <c r="E29" s="20" t="s">
        <v>325</v>
      </c>
      <c r="F29" s="20"/>
    </row>
    <row r="30" spans="1:6" ht="24" customHeight="1" thickBot="1" x14ac:dyDescent="0.3">
      <c r="A30" s="22" t="s">
        <v>31</v>
      </c>
      <c r="B30" s="23">
        <v>0</v>
      </c>
      <c r="C30" s="23">
        <f>SUM(C27:C29)</f>
        <v>151000</v>
      </c>
      <c r="D30" s="15">
        <f>SUM(D27:D29)</f>
        <v>-151000</v>
      </c>
      <c r="E30" s="23"/>
      <c r="F30" s="23"/>
    </row>
    <row r="32" spans="1:6" ht="24" customHeight="1" thickBot="1" x14ac:dyDescent="0.3">
      <c r="A32" s="296"/>
      <c r="B32" s="297"/>
      <c r="C32" s="297"/>
      <c r="D32" s="297"/>
      <c r="E32" s="297"/>
      <c r="F32" s="297"/>
    </row>
    <row r="33" spans="1:6" ht="24" customHeight="1" thickBot="1" x14ac:dyDescent="0.3">
      <c r="A33" s="109" t="s">
        <v>55</v>
      </c>
      <c r="B33" s="110">
        <v>8379723</v>
      </c>
      <c r="C33" s="111">
        <v>11840112</v>
      </c>
      <c r="D33" s="112"/>
      <c r="E33" s="110" t="s">
        <v>338</v>
      </c>
      <c r="F33" s="110"/>
    </row>
    <row r="34" spans="1:6" ht="24" customHeight="1" x14ac:dyDescent="0.25">
      <c r="A34" s="298" t="s">
        <v>56</v>
      </c>
      <c r="B34" s="195"/>
      <c r="C34" s="195"/>
      <c r="D34" s="196"/>
    </row>
    <row r="35" spans="1:6" ht="24" customHeight="1" x14ac:dyDescent="0.25">
      <c r="A35" s="299" t="s">
        <v>57</v>
      </c>
      <c r="B35" s="300"/>
      <c r="C35" s="300"/>
      <c r="D35" s="204"/>
    </row>
    <row r="36" spans="1:6" ht="24" customHeight="1" x14ac:dyDescent="0.25">
      <c r="A36" s="299" t="s">
        <v>58</v>
      </c>
      <c r="B36" s="300"/>
      <c r="C36" s="300"/>
      <c r="D36" s="204"/>
    </row>
    <row r="37" spans="1:6" ht="24" customHeight="1" x14ac:dyDescent="0.25">
      <c r="A37" s="290"/>
      <c r="B37" s="291"/>
      <c r="C37" s="291"/>
      <c r="D37" s="292"/>
    </row>
    <row r="38" spans="1:6" ht="24" customHeight="1" x14ac:dyDescent="0.25">
      <c r="A38" s="290"/>
      <c r="B38" s="291"/>
      <c r="C38" s="291"/>
      <c r="D38" s="292"/>
    </row>
    <row r="39" spans="1:6" ht="24" customHeight="1" thickBot="1" x14ac:dyDescent="0.3">
      <c r="A39" s="293"/>
      <c r="B39" s="294"/>
      <c r="C39" s="294"/>
      <c r="D39" s="295"/>
    </row>
    <row r="40" spans="1:6" ht="24" customHeight="1" x14ac:dyDescent="0.25">
      <c r="A40" s="8" t="s">
        <v>59</v>
      </c>
    </row>
    <row r="41" spans="1:6" ht="24" customHeight="1" x14ac:dyDescent="0.25">
      <c r="A41" s="8" t="s">
        <v>60</v>
      </c>
    </row>
    <row r="42" spans="1:6" ht="24" customHeight="1" x14ac:dyDescent="0.25">
      <c r="B42" s="27" t="s">
        <v>61</v>
      </c>
      <c r="C42" s="27" t="s">
        <v>62</v>
      </c>
    </row>
  </sheetData>
  <mergeCells count="12">
    <mergeCell ref="A38:D38"/>
    <mergeCell ref="A39:D39"/>
    <mergeCell ref="A32:F32"/>
    <mergeCell ref="A34:D34"/>
    <mergeCell ref="A35:D35"/>
    <mergeCell ref="A36:D36"/>
    <mergeCell ref="A37:D37"/>
    <mergeCell ref="A7:B7"/>
    <mergeCell ref="C7:D7"/>
    <mergeCell ref="A8:D8"/>
    <mergeCell ref="A25:D25"/>
    <mergeCell ref="A26:D2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zoomScale="130" zoomScaleNormal="130" workbookViewId="0">
      <selection activeCell="E5" sqref="E5"/>
    </sheetView>
  </sheetViews>
  <sheetFormatPr defaultRowHeight="15" x14ac:dyDescent="0.25"/>
  <cols>
    <col min="1" max="2" width="27.5703125" customWidth="1"/>
    <col min="3" max="3" width="37.140625" customWidth="1"/>
    <col min="4" max="4" width="14.42578125" customWidth="1"/>
    <col min="5" max="5" width="46.5703125" customWidth="1"/>
    <col min="6" max="7" width="27.5703125" customWidth="1"/>
  </cols>
  <sheetData>
    <row r="2" spans="1:7" ht="15.75" thickBot="1" x14ac:dyDescent="0.3"/>
    <row r="3" spans="1:7" ht="15.75" thickBot="1" x14ac:dyDescent="0.3">
      <c r="A3" s="57" t="s">
        <v>102</v>
      </c>
      <c r="B3" s="58" t="s">
        <v>102</v>
      </c>
      <c r="C3" s="58" t="s">
        <v>102</v>
      </c>
      <c r="D3" s="59" t="s">
        <v>102</v>
      </c>
      <c r="E3" s="58"/>
      <c r="F3" s="278" t="s">
        <v>64</v>
      </c>
      <c r="G3" s="279"/>
    </row>
    <row r="4" spans="1:7" ht="15.75" thickBot="1" x14ac:dyDescent="0.3">
      <c r="A4" s="60" t="s">
        <v>195</v>
      </c>
      <c r="B4" s="61" t="s">
        <v>196</v>
      </c>
      <c r="C4" s="62" t="s">
        <v>67</v>
      </c>
      <c r="D4" s="62" t="s">
        <v>68</v>
      </c>
      <c r="E4" s="61" t="s">
        <v>288</v>
      </c>
      <c r="F4" s="61" t="s">
        <v>197</v>
      </c>
      <c r="G4" s="62" t="s">
        <v>71</v>
      </c>
    </row>
    <row r="5" spans="1:7" ht="15.75" thickBot="1" x14ac:dyDescent="0.3">
      <c r="A5" s="63" t="s">
        <v>198</v>
      </c>
      <c r="B5" s="64" t="s">
        <v>199</v>
      </c>
      <c r="C5" s="64" t="s">
        <v>200</v>
      </c>
      <c r="D5" s="65">
        <v>111000</v>
      </c>
      <c r="E5" s="92"/>
      <c r="F5" s="66" t="s">
        <v>200</v>
      </c>
      <c r="G5" s="67" t="s">
        <v>201</v>
      </c>
    </row>
    <row r="6" spans="1:7" ht="48.75" thickBot="1" x14ac:dyDescent="0.3">
      <c r="A6" s="105" t="s">
        <v>72</v>
      </c>
      <c r="B6" s="106" t="s">
        <v>73</v>
      </c>
      <c r="C6" s="69" t="s">
        <v>74</v>
      </c>
      <c r="D6" s="70">
        <f>500000*12.5%</f>
        <v>62500</v>
      </c>
      <c r="E6" s="70" t="s">
        <v>320</v>
      </c>
      <c r="F6" s="66" t="s">
        <v>75</v>
      </c>
      <c r="G6" s="67" t="s">
        <v>73</v>
      </c>
    </row>
    <row r="7" spans="1:7" ht="60.75" thickBot="1" x14ac:dyDescent="0.3">
      <c r="A7" s="105" t="s">
        <v>202</v>
      </c>
      <c r="B7" s="106" t="s">
        <v>203</v>
      </c>
      <c r="C7" s="69" t="s">
        <v>89</v>
      </c>
      <c r="D7" s="113">
        <v>25000</v>
      </c>
      <c r="E7" s="70" t="s">
        <v>325</v>
      </c>
      <c r="F7" s="66" t="s">
        <v>90</v>
      </c>
      <c r="G7" s="67" t="s">
        <v>204</v>
      </c>
    </row>
    <row r="8" spans="1:7" ht="15.75" thickBot="1" x14ac:dyDescent="0.3">
      <c r="A8" s="105" t="s">
        <v>202</v>
      </c>
      <c r="B8" s="106" t="s">
        <v>203</v>
      </c>
      <c r="C8" s="69" t="s">
        <v>96</v>
      </c>
      <c r="D8" s="70">
        <v>15000</v>
      </c>
      <c r="E8" s="70" t="s">
        <v>316</v>
      </c>
      <c r="F8" s="66" t="s">
        <v>97</v>
      </c>
      <c r="G8" s="67" t="s">
        <v>205</v>
      </c>
    </row>
    <row r="9" spans="1:7" ht="15.75" thickBot="1" x14ac:dyDescent="0.3">
      <c r="A9" s="149"/>
      <c r="B9" s="150"/>
      <c r="C9" s="151"/>
      <c r="D9" s="151"/>
      <c r="E9" s="152"/>
      <c r="F9" s="151"/>
      <c r="G9" s="153"/>
    </row>
    <row r="10" spans="1:7" ht="15.75" thickBot="1" x14ac:dyDescent="0.3">
      <c r="A10" s="154" t="s">
        <v>103</v>
      </c>
      <c r="B10" s="155" t="s">
        <v>206</v>
      </c>
      <c r="C10" s="156" t="s">
        <v>119</v>
      </c>
      <c r="D10" s="157">
        <v>256841</v>
      </c>
      <c r="E10" s="158" t="s">
        <v>321</v>
      </c>
      <c r="F10" s="159" t="s">
        <v>120</v>
      </c>
      <c r="G10" s="160" t="s">
        <v>110</v>
      </c>
    </row>
    <row r="11" spans="1:7" ht="15.75" thickBot="1" x14ac:dyDescent="0.3">
      <c r="A11" s="154" t="s">
        <v>103</v>
      </c>
      <c r="B11" s="155" t="s">
        <v>206</v>
      </c>
      <c r="C11" s="156" t="s">
        <v>121</v>
      </c>
      <c r="D11" s="157">
        <v>112545</v>
      </c>
      <c r="E11" s="161" t="s">
        <v>321</v>
      </c>
      <c r="F11" s="159" t="s">
        <v>122</v>
      </c>
      <c r="G11" s="160" t="s">
        <v>207</v>
      </c>
    </row>
    <row r="12" spans="1:7" ht="15.75" thickBot="1" x14ac:dyDescent="0.3">
      <c r="A12" s="154" t="s">
        <v>103</v>
      </c>
      <c r="B12" s="155" t="s">
        <v>206</v>
      </c>
      <c r="C12" s="156" t="s">
        <v>123</v>
      </c>
      <c r="D12" s="157">
        <v>123891</v>
      </c>
      <c r="E12" s="161" t="s">
        <v>321</v>
      </c>
      <c r="F12" s="159" t="s">
        <v>124</v>
      </c>
      <c r="G12" s="160" t="s">
        <v>112</v>
      </c>
    </row>
    <row r="13" spans="1:7" ht="15.75" thickBot="1" x14ac:dyDescent="0.3">
      <c r="A13" s="154" t="s">
        <v>103</v>
      </c>
      <c r="B13" s="155" t="s">
        <v>206</v>
      </c>
      <c r="C13" s="156" t="s">
        <v>125</v>
      </c>
      <c r="D13" s="157">
        <v>280402</v>
      </c>
      <c r="E13" s="161" t="s">
        <v>321</v>
      </c>
      <c r="F13" s="159" t="s">
        <v>126</v>
      </c>
      <c r="G13" s="160" t="s">
        <v>113</v>
      </c>
    </row>
    <row r="14" spans="1:7" ht="15.75" thickBot="1" x14ac:dyDescent="0.3">
      <c r="A14" s="154" t="s">
        <v>103</v>
      </c>
      <c r="B14" s="155" t="s">
        <v>206</v>
      </c>
      <c r="C14" s="156" t="s">
        <v>208</v>
      </c>
      <c r="D14" s="157">
        <v>43691</v>
      </c>
      <c r="E14" s="161" t="s">
        <v>321</v>
      </c>
      <c r="F14" s="159" t="s">
        <v>209</v>
      </c>
      <c r="G14" s="160" t="s">
        <v>210</v>
      </c>
    </row>
    <row r="15" spans="1:7" ht="24.75" thickBot="1" x14ac:dyDescent="0.3">
      <c r="A15" s="162" t="s">
        <v>103</v>
      </c>
      <c r="B15" s="163" t="s">
        <v>206</v>
      </c>
      <c r="C15" s="164" t="s">
        <v>211</v>
      </c>
      <c r="D15" s="157"/>
      <c r="E15" s="161" t="s">
        <v>341</v>
      </c>
      <c r="F15" s="159" t="s">
        <v>212</v>
      </c>
      <c r="G15" s="160" t="s">
        <v>114</v>
      </c>
    </row>
    <row r="16" spans="1:7" ht="15.75" thickBot="1" x14ac:dyDescent="0.3">
      <c r="A16" s="154" t="s">
        <v>103</v>
      </c>
      <c r="B16" s="155" t="s">
        <v>104</v>
      </c>
      <c r="C16" s="156" t="s">
        <v>105</v>
      </c>
      <c r="D16" s="157">
        <v>23058</v>
      </c>
      <c r="E16" s="161" t="s">
        <v>321</v>
      </c>
      <c r="F16" s="159" t="s">
        <v>106</v>
      </c>
      <c r="G16" s="160" t="s">
        <v>107</v>
      </c>
    </row>
    <row r="17" spans="1:7" ht="15.75" thickBot="1" x14ac:dyDescent="0.3">
      <c r="A17" s="154" t="s">
        <v>103</v>
      </c>
      <c r="B17" s="155" t="s">
        <v>104</v>
      </c>
      <c r="C17" s="156" t="s">
        <v>115</v>
      </c>
      <c r="D17" s="157">
        <v>5766</v>
      </c>
      <c r="E17" s="161" t="s">
        <v>321</v>
      </c>
      <c r="F17" s="159" t="s">
        <v>116</v>
      </c>
      <c r="G17" s="160" t="s">
        <v>108</v>
      </c>
    </row>
    <row r="18" spans="1:7" ht="24.75" thickBot="1" x14ac:dyDescent="0.3">
      <c r="A18" s="154" t="s">
        <v>103</v>
      </c>
      <c r="B18" s="155" t="s">
        <v>104</v>
      </c>
      <c r="C18" s="156" t="s">
        <v>342</v>
      </c>
      <c r="D18" s="157">
        <f>46183*36%</f>
        <v>16625.88</v>
      </c>
      <c r="E18" s="161" t="s">
        <v>319</v>
      </c>
      <c r="F18" s="159"/>
      <c r="G18" s="160"/>
    </row>
    <row r="19" spans="1:7" ht="15.75" thickBot="1" x14ac:dyDescent="0.3">
      <c r="A19" s="154" t="s">
        <v>103</v>
      </c>
      <c r="B19" s="155" t="s">
        <v>213</v>
      </c>
      <c r="C19" s="155" t="s">
        <v>214</v>
      </c>
      <c r="D19" s="165">
        <v>976772</v>
      </c>
      <c r="E19" s="166"/>
      <c r="F19" s="159" t="s">
        <v>215</v>
      </c>
      <c r="G19" s="160" t="s">
        <v>216</v>
      </c>
    </row>
    <row r="20" spans="1:7" ht="15.75" thickBot="1" x14ac:dyDescent="0.3">
      <c r="A20" s="154" t="s">
        <v>103</v>
      </c>
      <c r="B20" s="155" t="s">
        <v>213</v>
      </c>
      <c r="C20" s="155" t="s">
        <v>217</v>
      </c>
      <c r="D20" s="165">
        <v>339000</v>
      </c>
      <c r="E20" s="166"/>
      <c r="F20" s="159" t="s">
        <v>218</v>
      </c>
      <c r="G20" s="160" t="s">
        <v>219</v>
      </c>
    </row>
    <row r="21" spans="1:7" ht="15.75" thickBot="1" x14ac:dyDescent="0.3">
      <c r="A21" s="154" t="s">
        <v>103</v>
      </c>
      <c r="B21" s="155" t="s">
        <v>213</v>
      </c>
      <c r="C21" s="155" t="s">
        <v>220</v>
      </c>
      <c r="D21" s="165">
        <v>742427</v>
      </c>
      <c r="E21" s="166"/>
      <c r="F21" s="159" t="s">
        <v>221</v>
      </c>
      <c r="G21" s="160" t="s">
        <v>222</v>
      </c>
    </row>
    <row r="22" spans="1:7" ht="15.75" thickBot="1" x14ac:dyDescent="0.3">
      <c r="A22" s="154" t="s">
        <v>103</v>
      </c>
      <c r="B22" s="155" t="s">
        <v>223</v>
      </c>
      <c r="C22" s="155" t="s">
        <v>224</v>
      </c>
      <c r="D22" s="165">
        <v>423980</v>
      </c>
      <c r="E22" s="166"/>
      <c r="F22" s="159" t="s">
        <v>225</v>
      </c>
      <c r="G22" s="160" t="s">
        <v>226</v>
      </c>
    </row>
    <row r="23" spans="1:7" ht="15.75" thickBot="1" x14ac:dyDescent="0.3">
      <c r="A23" s="154" t="s">
        <v>198</v>
      </c>
      <c r="B23" s="155" t="s">
        <v>227</v>
      </c>
      <c r="C23" s="155" t="s">
        <v>166</v>
      </c>
      <c r="D23" s="165">
        <v>24500</v>
      </c>
      <c r="E23" s="166"/>
      <c r="F23" s="159" t="s">
        <v>167</v>
      </c>
      <c r="G23" s="160" t="s">
        <v>228</v>
      </c>
    </row>
    <row r="24" spans="1:7" ht="15.75" thickBot="1" x14ac:dyDescent="0.3">
      <c r="A24" s="154" t="s">
        <v>229</v>
      </c>
      <c r="B24" s="155" t="s">
        <v>230</v>
      </c>
      <c r="C24" s="155" t="s">
        <v>231</v>
      </c>
      <c r="D24" s="165">
        <v>17731</v>
      </c>
      <c r="E24" s="166"/>
      <c r="F24" s="159" t="s">
        <v>231</v>
      </c>
      <c r="G24" s="160" t="s">
        <v>232</v>
      </c>
    </row>
    <row r="25" spans="1:7" ht="15.75" thickBot="1" x14ac:dyDescent="0.3">
      <c r="A25" s="154" t="s">
        <v>229</v>
      </c>
      <c r="B25" s="155" t="s">
        <v>233</v>
      </c>
      <c r="C25" s="155" t="s">
        <v>234</v>
      </c>
      <c r="D25" s="165">
        <v>18000</v>
      </c>
      <c r="E25" s="166"/>
      <c r="F25" s="159" t="s">
        <v>235</v>
      </c>
      <c r="G25" s="160" t="s">
        <v>236</v>
      </c>
    </row>
    <row r="26" spans="1:7" ht="15.75" thickBot="1" x14ac:dyDescent="0.3">
      <c r="A26" s="154" t="s">
        <v>237</v>
      </c>
      <c r="B26" s="155" t="s">
        <v>238</v>
      </c>
      <c r="C26" s="155" t="s">
        <v>239</v>
      </c>
      <c r="D26" s="165">
        <v>1500105</v>
      </c>
      <c r="E26" s="166"/>
      <c r="F26" s="159" t="s">
        <v>240</v>
      </c>
      <c r="G26" s="160" t="s">
        <v>241</v>
      </c>
    </row>
    <row r="27" spans="1:7" ht="15.75" thickBot="1" x14ac:dyDescent="0.3">
      <c r="A27" s="154" t="s">
        <v>242</v>
      </c>
      <c r="B27" s="155" t="s">
        <v>243</v>
      </c>
      <c r="C27" s="155" t="s">
        <v>244</v>
      </c>
      <c r="D27" s="165">
        <v>1531250</v>
      </c>
      <c r="E27" s="166"/>
      <c r="F27" s="159" t="s">
        <v>245</v>
      </c>
      <c r="G27" s="160" t="s">
        <v>246</v>
      </c>
    </row>
    <row r="28" spans="1:7" ht="15.75" thickBot="1" x14ac:dyDescent="0.3">
      <c r="A28" s="154" t="s">
        <v>172</v>
      </c>
      <c r="B28" s="155" t="s">
        <v>247</v>
      </c>
      <c r="C28" s="156" t="s">
        <v>248</v>
      </c>
      <c r="D28" s="156">
        <v>500</v>
      </c>
      <c r="E28" s="167" t="s">
        <v>289</v>
      </c>
      <c r="F28" s="159" t="s">
        <v>249</v>
      </c>
      <c r="G28" s="160" t="s">
        <v>250</v>
      </c>
    </row>
    <row r="29" spans="1:7" ht="15.75" thickBot="1" x14ac:dyDescent="0.3">
      <c r="A29" s="154" t="s">
        <v>172</v>
      </c>
      <c r="B29" s="155" t="s">
        <v>247</v>
      </c>
      <c r="C29" s="156" t="s">
        <v>251</v>
      </c>
      <c r="D29" s="157">
        <v>2900</v>
      </c>
      <c r="E29" s="168" t="s">
        <v>289</v>
      </c>
      <c r="F29" s="159" t="s">
        <v>252</v>
      </c>
      <c r="G29" s="160" t="s">
        <v>253</v>
      </c>
    </row>
    <row r="30" spans="1:7" ht="15.75" thickBot="1" x14ac:dyDescent="0.3">
      <c r="A30" s="154" t="s">
        <v>172</v>
      </c>
      <c r="B30" s="155" t="s">
        <v>247</v>
      </c>
      <c r="C30" s="156" t="s">
        <v>254</v>
      </c>
      <c r="D30" s="157">
        <v>48000</v>
      </c>
      <c r="E30" s="168" t="s">
        <v>289</v>
      </c>
      <c r="F30" s="159" t="s">
        <v>255</v>
      </c>
      <c r="G30" s="160" t="s">
        <v>256</v>
      </c>
    </row>
    <row r="31" spans="1:7" ht="15.75" thickBot="1" x14ac:dyDescent="0.3">
      <c r="A31" s="154" t="s">
        <v>172</v>
      </c>
      <c r="B31" s="155" t="s">
        <v>247</v>
      </c>
      <c r="C31" s="156" t="s">
        <v>257</v>
      </c>
      <c r="D31" s="157">
        <v>80000</v>
      </c>
      <c r="E31" s="168" t="s">
        <v>289</v>
      </c>
      <c r="F31" s="159" t="s">
        <v>258</v>
      </c>
      <c r="G31" s="160" t="s">
        <v>259</v>
      </c>
    </row>
    <row r="32" spans="1:7" ht="15.75" thickBot="1" x14ac:dyDescent="0.3">
      <c r="A32" s="154" t="s">
        <v>172</v>
      </c>
      <c r="B32" s="155" t="s">
        <v>260</v>
      </c>
      <c r="C32" s="155" t="s">
        <v>261</v>
      </c>
      <c r="D32" s="165">
        <v>124972</v>
      </c>
      <c r="E32" s="166"/>
      <c r="F32" s="159" t="s">
        <v>262</v>
      </c>
      <c r="G32" s="160" t="s">
        <v>263</v>
      </c>
    </row>
    <row r="33" spans="1:7" ht="15.75" thickBot="1" x14ac:dyDescent="0.3">
      <c r="A33" s="154" t="s">
        <v>172</v>
      </c>
      <c r="B33" s="155" t="s">
        <v>264</v>
      </c>
      <c r="C33" s="155" t="s">
        <v>265</v>
      </c>
      <c r="D33" s="165">
        <v>30000</v>
      </c>
      <c r="E33" s="166"/>
      <c r="F33" s="159" t="s">
        <v>266</v>
      </c>
      <c r="G33" s="160" t="s">
        <v>267</v>
      </c>
    </row>
    <row r="34" spans="1:7" ht="15.75" thickBot="1" x14ac:dyDescent="0.3">
      <c r="A34" s="154" t="s">
        <v>172</v>
      </c>
      <c r="B34" s="155" t="s">
        <v>264</v>
      </c>
      <c r="C34" s="155" t="s">
        <v>268</v>
      </c>
      <c r="D34" s="165">
        <v>140000</v>
      </c>
      <c r="E34" s="166"/>
      <c r="F34" s="159" t="s">
        <v>269</v>
      </c>
      <c r="G34" s="160" t="s">
        <v>270</v>
      </c>
    </row>
    <row r="35" spans="1:7" ht="15.75" thickBot="1" x14ac:dyDescent="0.3">
      <c r="A35" s="154" t="s">
        <v>172</v>
      </c>
      <c r="B35" s="155" t="s">
        <v>271</v>
      </c>
      <c r="C35" s="155" t="s">
        <v>272</v>
      </c>
      <c r="D35" s="165">
        <v>162615</v>
      </c>
      <c r="E35" s="166"/>
      <c r="F35" s="159" t="s">
        <v>245</v>
      </c>
      <c r="G35" s="160" t="s">
        <v>273</v>
      </c>
    </row>
    <row r="36" spans="1:7" ht="15.75" thickBot="1" x14ac:dyDescent="0.3">
      <c r="A36" s="154" t="s">
        <v>172</v>
      </c>
      <c r="B36" s="155" t="s">
        <v>271</v>
      </c>
      <c r="C36" s="155" t="s">
        <v>274</v>
      </c>
      <c r="D36" s="165">
        <v>169569</v>
      </c>
      <c r="E36" s="166"/>
      <c r="F36" s="159" t="s">
        <v>269</v>
      </c>
      <c r="G36" s="160" t="s">
        <v>275</v>
      </c>
    </row>
    <row r="37" spans="1:7" ht="15.75" thickBot="1" x14ac:dyDescent="0.3">
      <c r="A37" s="154"/>
      <c r="B37" s="155"/>
      <c r="C37" s="155"/>
      <c r="D37" s="165">
        <v>5924700</v>
      </c>
      <c r="E37" s="166" t="s">
        <v>343</v>
      </c>
      <c r="F37" s="159"/>
      <c r="G37" s="160"/>
    </row>
    <row r="38" spans="1:7" ht="15.75" thickBot="1" x14ac:dyDescent="0.3">
      <c r="A38" s="154" t="s">
        <v>172</v>
      </c>
      <c r="B38" s="155" t="s">
        <v>276</v>
      </c>
      <c r="C38" s="155" t="s">
        <v>277</v>
      </c>
      <c r="D38" s="165">
        <v>15945</v>
      </c>
      <c r="E38" s="166"/>
      <c r="F38" s="159" t="s">
        <v>278</v>
      </c>
      <c r="G38" s="160" t="s">
        <v>279</v>
      </c>
    </row>
    <row r="39" spans="1:7" ht="15.75" thickBot="1" x14ac:dyDescent="0.3">
      <c r="A39" s="154" t="s">
        <v>172</v>
      </c>
      <c r="B39" s="155" t="s">
        <v>276</v>
      </c>
      <c r="C39" s="155" t="s">
        <v>280</v>
      </c>
      <c r="D39" s="165">
        <v>53148</v>
      </c>
      <c r="E39" s="166"/>
      <c r="F39" s="159" t="s">
        <v>281</v>
      </c>
      <c r="G39" s="160" t="s">
        <v>279</v>
      </c>
    </row>
    <row r="40" spans="1:7" ht="15.75" thickBot="1" x14ac:dyDescent="0.3">
      <c r="A40" s="154" t="s">
        <v>172</v>
      </c>
      <c r="B40" s="155" t="s">
        <v>276</v>
      </c>
      <c r="C40" s="155" t="s">
        <v>282</v>
      </c>
      <c r="D40" s="165">
        <v>199837</v>
      </c>
      <c r="E40" s="166"/>
      <c r="F40" s="159" t="s">
        <v>283</v>
      </c>
      <c r="G40" s="160" t="s">
        <v>279</v>
      </c>
    </row>
    <row r="41" spans="1:7" ht="24.75" thickBot="1" x14ac:dyDescent="0.3">
      <c r="A41" s="154" t="s">
        <v>172</v>
      </c>
      <c r="B41" s="155" t="s">
        <v>276</v>
      </c>
      <c r="C41" s="155" t="s">
        <v>284</v>
      </c>
      <c r="D41" s="165">
        <v>37203</v>
      </c>
      <c r="E41" s="166"/>
      <c r="F41" s="159" t="s">
        <v>285</v>
      </c>
      <c r="G41" s="160" t="s">
        <v>279</v>
      </c>
    </row>
    <row r="42" spans="1:7" ht="15.75" thickBot="1" x14ac:dyDescent="0.3">
      <c r="A42" s="154" t="s">
        <v>172</v>
      </c>
      <c r="B42" s="155" t="s">
        <v>276</v>
      </c>
      <c r="C42" s="155" t="s">
        <v>286</v>
      </c>
      <c r="D42" s="165">
        <v>552340</v>
      </c>
      <c r="E42" s="166"/>
      <c r="F42" s="159" t="s">
        <v>287</v>
      </c>
      <c r="G42" s="160" t="s">
        <v>279</v>
      </c>
    </row>
    <row r="43" spans="1:7" ht="15.75" thickBot="1" x14ac:dyDescent="0.3">
      <c r="A43" s="68"/>
      <c r="B43" s="301"/>
      <c r="C43" s="301"/>
      <c r="D43" s="5"/>
      <c r="E43" s="93"/>
      <c r="F43" s="301"/>
      <c r="G43" s="302"/>
    </row>
  </sheetData>
  <mergeCells count="3">
    <mergeCell ref="F3:G3"/>
    <mergeCell ref="B43:C43"/>
    <mergeCell ref="F43:G43"/>
  </mergeCells>
  <hyperlinks>
    <hyperlink ref="F3" r:id="rId1" display="http://www.dchcmpo.org/programs/transit/staff_working_group/default.asp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Durham</vt:lpstr>
      <vt:lpstr>Durham Project Sheets</vt:lpstr>
      <vt:lpstr>Orange</vt:lpstr>
      <vt:lpstr>Orange Project Sheets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2018-03-17T15:48:48Z</dcterms:modified>
</cp:coreProperties>
</file>