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drawings/drawing2.xml" ContentType="application/vnd.openxmlformats-officedocument.drawing+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omments1.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3.xml" ContentType="application/vnd.openxmlformats-officedocument.drawing+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omments2.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omments3.xml" ContentType="application/vnd.openxmlformats-officedocument.spreadsheetml.comments+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revisions/revisionHeaders.xml" ContentType="application/vnd.openxmlformats-officedocument.spreadsheetml.revisionHeaders+xml"/>
  <Override PartName="/xl/revisions/revisionLog3.xml" ContentType="application/vnd.openxmlformats-officedocument.spreadsheetml.revisionLog+xml"/>
  <Override PartName="/xl/revisions/userNames.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revisions/revisionLog4.xml" ContentType="application/vnd.openxmlformats-officedocument.spreadsheetml.revisionLog+xml"/>
  <Override PartName="/xl/revisions/revisionLog2.xml" ContentType="application/vnd.openxmlformats-officedocument.spreadsheetml.revisionLog+xml"/>
  <Override PartName="/xl/revisions/revisionLog1.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H:\1819 Public Consumption\FY19 Orange Projects\"/>
    </mc:Choice>
  </mc:AlternateContent>
  <workbookProtection revisionsAlgorithmName="SHA-512" revisionsHashValue="zbpM3EFpPyeofAug0LBiq9ek8dBd213xElZ3l0O0mfMEYQ+KmhruszMAKcbc9Flv+TyVw/flMGE15jMsvdWFiQ==" revisionsSaltValue="/qK8vii1p655Zc+5BFtsRg==" revisionsSpinCount="100000" lockRevision="1"/>
  <bookViews>
    <workbookView xWindow="0" yWindow="0" windowWidth="19200" windowHeight="11280" firstSheet="1" activeTab="1"/>
  </bookViews>
  <sheets>
    <sheet name="Sheet2" sheetId="12" state="hidden" r:id="rId1"/>
    <sheet name="NEW-O-ERP" sheetId="1" r:id="rId2"/>
    <sheet name="FY19 Project Reporting" sheetId="2" state="hidden" r:id="rId3"/>
    <sheet name="Exhibit A" sheetId="3" state="hidden" r:id="rId4"/>
    <sheet name="ProjReq Instructions" sheetId="4" state="hidden" r:id="rId5"/>
    <sheet name="ProjReport Instructions" sheetId="5" state="hidden" r:id="rId6"/>
    <sheet name="FY19 Exhibit A - Draft" sheetId="6" state="hidden" r:id="rId7"/>
    <sheet name="End-of-Year Reconciliations" sheetId="7" state="hidden" r:id="rId8"/>
    <sheet name="Sheet1" sheetId="8" state="hidden" r:id="rId9"/>
    <sheet name="Cap Expan Template " sheetId="9" state="hidden" r:id="rId10"/>
    <sheet name="Ops Req_Template " sheetId="10" state="hidden" r:id="rId11"/>
    <sheet name="Ops Req_Customer-Community Surv" sheetId="11" state="hidden" r:id="rId12"/>
  </sheets>
  <definedNames>
    <definedName name="_xlnm._FilterDatabase" localSheetId="1" hidden="1">'NEW-O-ERP'!$X$3:$X$12</definedName>
    <definedName name="Added_notes_as_appropriate">'NEW-O-ERP'!$F$14</definedName>
    <definedName name="End_Date">'NEW-O-ERP'!$D$14</definedName>
    <definedName name="KPI_a">'NEW-O-ERP'!$B$48&amp;'NEW-O-ERP'!$D$48</definedName>
    <definedName name="KPI_b">'NEW-O-ERP'!$B$49&amp;'NEW-O-ERP'!$D$49</definedName>
    <definedName name="KPI_c">'NEW-O-ERP'!$B$50&amp;'NEW-O-ERP'!$D$50</definedName>
    <definedName name="_xlnm.Print_Area" localSheetId="3">'Exhibit A'!$A$1:$K$44</definedName>
    <definedName name="_xlnm.Print_Area" localSheetId="6">'FY19 Exhibit A - Draft'!$A$1:$K$63</definedName>
    <definedName name="_xlnm.Print_Area" localSheetId="2">'FY19 Project Reporting'!$A$1:$K$65</definedName>
    <definedName name="_xlnm.Print_Area" localSheetId="1">'NEW-O-ERP'!$B$1:$K$151</definedName>
    <definedName name="_xlnm.Print_Area" localSheetId="5">'ProjReport Instructions'!$A$1:$C$62</definedName>
    <definedName name="_xlnm.Print_Area" localSheetId="4">'ProjReq Instructions'!$A$1:$C$192</definedName>
    <definedName name="Project_Name">'NEW-O-ERP'!$B$11</definedName>
    <definedName name="Requesting_Agency">'NEW-O-ERP'!$D$11</definedName>
    <definedName name="Start_Date">'NEW-O-ERP'!$B$14</definedName>
    <definedName name="Z_4D895310_04B4_4FFF_ADA4_767CB2A31A78_.wvu.Cols" localSheetId="3" hidden="1">'Exhibit A'!$V:$AC</definedName>
    <definedName name="Z_4D895310_04B4_4FFF_ADA4_767CB2A31A78_.wvu.Cols" localSheetId="2" hidden="1">'FY19 Project Reporting'!$V:$AD</definedName>
    <definedName name="Z_4D895310_04B4_4FFF_ADA4_767CB2A31A78_.wvu.FilterData" localSheetId="1" hidden="1">'NEW-O-ERP'!$X$3:$X$12</definedName>
    <definedName name="Z_4D895310_04B4_4FFF_ADA4_767CB2A31A78_.wvu.PrintArea" localSheetId="3" hidden="1">'Exhibit A'!$A$1:$K$44</definedName>
    <definedName name="Z_4D895310_04B4_4FFF_ADA4_767CB2A31A78_.wvu.PrintArea" localSheetId="6" hidden="1">'FY19 Exhibit A - Draft'!$A$1:$K$63</definedName>
    <definedName name="Z_4D895310_04B4_4FFF_ADA4_767CB2A31A78_.wvu.PrintArea" localSheetId="2" hidden="1">'FY19 Project Reporting'!$A$1:$K$65</definedName>
    <definedName name="Z_4D895310_04B4_4FFF_ADA4_767CB2A31A78_.wvu.PrintArea" localSheetId="1" hidden="1">'NEW-O-ERP'!$A$1:$K$149</definedName>
    <definedName name="Z_4D895310_04B4_4FFF_ADA4_767CB2A31A78_.wvu.PrintArea" localSheetId="5" hidden="1">'ProjReport Instructions'!$A$1:$C$62</definedName>
    <definedName name="Z_4D895310_04B4_4FFF_ADA4_767CB2A31A78_.wvu.PrintArea" localSheetId="4" hidden="1">'ProjReq Instructions'!$A$1:$C$192</definedName>
    <definedName name="Z_4D895310_04B4_4FFF_ADA4_767CB2A31A78_.wvu.Rows" localSheetId="7" hidden="1">'End-of-Year Reconciliations'!$22:$27</definedName>
    <definedName name="Z_4D895310_04B4_4FFF_ADA4_767CB2A31A78_.wvu.Rows" localSheetId="1" hidden="1">'NEW-O-ERP'!$94:$97</definedName>
    <definedName name="Z_A57ED495_A8F1_41AA_920B_D492B709C260_.wvu.Cols" localSheetId="3" hidden="1">'Exhibit A'!$V:$AC</definedName>
    <definedName name="Z_A57ED495_A8F1_41AA_920B_D492B709C260_.wvu.Cols" localSheetId="2" hidden="1">'FY19 Project Reporting'!$V:$AD</definedName>
    <definedName name="Z_A57ED495_A8F1_41AA_920B_D492B709C260_.wvu.FilterData" localSheetId="1" hidden="1">'NEW-O-ERP'!$X$3:$X$12</definedName>
    <definedName name="Z_A57ED495_A8F1_41AA_920B_D492B709C260_.wvu.PrintArea" localSheetId="3" hidden="1">'Exhibit A'!$A$1:$K$44</definedName>
    <definedName name="Z_A57ED495_A8F1_41AA_920B_D492B709C260_.wvu.PrintArea" localSheetId="6" hidden="1">'FY19 Exhibit A - Draft'!$A$1:$K$63</definedName>
    <definedName name="Z_A57ED495_A8F1_41AA_920B_D492B709C260_.wvu.PrintArea" localSheetId="2" hidden="1">'FY19 Project Reporting'!$A$1:$K$65</definedName>
    <definedName name="Z_A57ED495_A8F1_41AA_920B_D492B709C260_.wvu.PrintArea" localSheetId="1" hidden="1">'NEW-O-ERP'!$A$1:$K$149</definedName>
    <definedName name="Z_A57ED495_A8F1_41AA_920B_D492B709C260_.wvu.PrintArea" localSheetId="5" hidden="1">'ProjReport Instructions'!$A$1:$C$62</definedName>
    <definedName name="Z_A57ED495_A8F1_41AA_920B_D492B709C260_.wvu.PrintArea" localSheetId="4" hidden="1">'ProjReq Instructions'!$A$1:$C$192</definedName>
    <definedName name="Z_A57ED495_A8F1_41AA_920B_D492B709C260_.wvu.Rows" localSheetId="7" hidden="1">'End-of-Year Reconciliations'!$22:$27</definedName>
    <definedName name="Z_A57ED495_A8F1_41AA_920B_D492B709C260_.wvu.Rows" localSheetId="1" hidden="1">'NEW-O-ERP'!$60:$75,'NEW-O-ERP'!$77:$79,'NEW-O-ERP'!$94:$97</definedName>
    <definedName name="Z_CC421301_7D2A_4DBE_94A6_924C3287D0FE_.wvu.Cols" localSheetId="3" hidden="1">'Exhibit A'!$V:$AC</definedName>
    <definedName name="Z_CC421301_7D2A_4DBE_94A6_924C3287D0FE_.wvu.Cols" localSheetId="2" hidden="1">'FY19 Project Reporting'!$V:$AD</definedName>
    <definedName name="Z_CC421301_7D2A_4DBE_94A6_924C3287D0FE_.wvu.Cols" localSheetId="1" hidden="1">'NEW-O-ERP'!$A:$A,'NEW-O-ERP'!$K:$K</definedName>
    <definedName name="Z_CC421301_7D2A_4DBE_94A6_924C3287D0FE_.wvu.FilterData" localSheetId="1" hidden="1">'NEW-O-ERP'!$X$3:$X$12</definedName>
    <definedName name="Z_CC421301_7D2A_4DBE_94A6_924C3287D0FE_.wvu.PrintArea" localSheetId="3" hidden="1">'Exhibit A'!$A$1:$K$44</definedName>
    <definedName name="Z_CC421301_7D2A_4DBE_94A6_924C3287D0FE_.wvu.PrintArea" localSheetId="6" hidden="1">'FY19 Exhibit A - Draft'!$A$1:$K$63</definedName>
    <definedName name="Z_CC421301_7D2A_4DBE_94A6_924C3287D0FE_.wvu.PrintArea" localSheetId="2" hidden="1">'FY19 Project Reporting'!$A$1:$K$65</definedName>
    <definedName name="Z_CC421301_7D2A_4DBE_94A6_924C3287D0FE_.wvu.PrintArea" localSheetId="1" hidden="1">'NEW-O-ERP'!$B$1:$K$151</definedName>
    <definedName name="Z_CC421301_7D2A_4DBE_94A6_924C3287D0FE_.wvu.PrintArea" localSheetId="5" hidden="1">'ProjReport Instructions'!$A$1:$C$62</definedName>
    <definedName name="Z_CC421301_7D2A_4DBE_94A6_924C3287D0FE_.wvu.PrintArea" localSheetId="4" hidden="1">'ProjReq Instructions'!$A$1:$C$192</definedName>
    <definedName name="Z_CC421301_7D2A_4DBE_94A6_924C3287D0FE_.wvu.Rows" localSheetId="7" hidden="1">'End-of-Year Reconciliations'!$22:$27</definedName>
    <definedName name="Z_CC421301_7D2A_4DBE_94A6_924C3287D0FE_.wvu.Rows" localSheetId="1" hidden="1">'NEW-O-ERP'!$5:$9,'NEW-O-ERP'!$18:$20,'NEW-O-ERP'!$23:$35,'NEW-O-ERP'!$37:$37,'NEW-O-ERP'!$39:$41,'NEW-O-ERP'!$46:$46,'NEW-O-ERP'!$51:$56,'NEW-O-ERP'!$59:$90,'NEW-O-ERP'!$94:$97,'NEW-O-ERP'!$105:$105,'NEW-O-ERP'!$107:$112,'NEW-O-ERP'!$115:$133,'NEW-O-ERP'!$142:$145</definedName>
  </definedNames>
  <calcPr calcId="152511"/>
  <customWorkbookViews>
    <customWorkbookView name="Lenovo User - Personal View" guid="{CC421301-7D2A-4DBE-94A6-924C3287D0FE}" mergeInterval="0" personalView="1" maximized="1" xWindow="1672" yWindow="-8" windowWidth="1696" windowHeight="1066" activeSheetId="1"/>
    <customWorkbookView name="Praveen Sridharan - Personal View" guid="{A57ED495-A8F1-41AA-920B-D492B709C260}" mergeInterval="0" personalView="1" maximized="1" xWindow="941" yWindow="-1032" windowWidth="1296" windowHeight="1040" activeSheetId="1"/>
    <customWorkbookView name="Mitchell Lodge - Personal View" guid="{4D895310-04B4-4FFF-ADA4-767CB2A31A78}" mergeInterval="0" personalView="1" maximized="1" xWindow="1672" yWindow="-8" windowWidth="1696" windowHeight="1066" activeSheetId="1"/>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50" i="1" l="1"/>
  <c r="I148" i="1"/>
  <c r="I146" i="1"/>
  <c r="I140" i="1"/>
  <c r="J93" i="1"/>
  <c r="J92" i="1"/>
  <c r="H104" i="1"/>
  <c r="F104" i="1"/>
  <c r="E104" i="1"/>
  <c r="D104" i="1"/>
  <c r="D98" i="1" s="1"/>
  <c r="I103" i="1"/>
  <c r="H103" i="1"/>
  <c r="G103" i="1"/>
  <c r="G104" i="1" s="1"/>
  <c r="J102" i="1"/>
  <c r="F102" i="1"/>
  <c r="F103" i="1" s="1"/>
  <c r="E102" i="1"/>
  <c r="E103" i="1" s="1"/>
  <c r="D102" i="1"/>
  <c r="D103" i="1" s="1"/>
  <c r="J101" i="1"/>
  <c r="J100" i="1"/>
  <c r="F98" i="1"/>
  <c r="F92" i="1" s="1"/>
  <c r="E98" i="1"/>
  <c r="E92" i="1" s="1"/>
  <c r="J97" i="1"/>
  <c r="J96" i="1"/>
  <c r="J95" i="1"/>
  <c r="J94" i="1"/>
  <c r="H92" i="1"/>
  <c r="G92" i="1"/>
  <c r="D92" i="1" l="1"/>
  <c r="J98" i="1" s="1"/>
  <c r="D93" i="1"/>
  <c r="J103" i="1"/>
  <c r="E93" i="1"/>
  <c r="F93" i="1"/>
  <c r="M140" i="1"/>
  <c r="M141" i="1" s="1"/>
  <c r="D4" i="1"/>
  <c r="E141" i="1" l="1"/>
  <c r="F141" i="1"/>
  <c r="G141" i="1"/>
  <c r="H141" i="1"/>
  <c r="I141" i="1"/>
  <c r="I92" i="1" s="1"/>
  <c r="I104" i="1" s="1"/>
  <c r="D141" i="1"/>
  <c r="D44" i="2" l="1"/>
  <c r="C31" i="3" l="1"/>
  <c r="C30" i="3"/>
  <c r="C29" i="3"/>
  <c r="Y21" i="3"/>
  <c r="X21" i="3"/>
  <c r="G21" i="3"/>
  <c r="D21" i="3"/>
  <c r="B21" i="3"/>
  <c r="Y20" i="3"/>
  <c r="X20" i="3"/>
  <c r="Y19" i="3"/>
  <c r="X19" i="3"/>
  <c r="Y18" i="3"/>
  <c r="X18" i="3"/>
  <c r="Y17" i="3"/>
  <c r="X17" i="3"/>
  <c r="E17" i="3"/>
  <c r="B16" i="3"/>
  <c r="D13" i="3"/>
  <c r="B13" i="3"/>
  <c r="F11" i="3"/>
  <c r="F10" i="3"/>
  <c r="D10" i="3"/>
  <c r="B10" i="3"/>
  <c r="I2" i="3"/>
  <c r="C29" i="2"/>
  <c r="B48" i="2" l="1"/>
  <c r="B58" i="2"/>
  <c r="J140" i="1"/>
  <c r="J139" i="1"/>
  <c r="J138" i="1"/>
  <c r="J137" i="1"/>
  <c r="J136" i="1"/>
  <c r="J135" i="1"/>
  <c r="J141" i="1" l="1"/>
  <c r="C31" i="6"/>
  <c r="C30" i="6"/>
  <c r="C29" i="6"/>
  <c r="Y21" i="6"/>
  <c r="X21" i="6"/>
  <c r="G21" i="6"/>
  <c r="D21" i="6"/>
  <c r="B21" i="6"/>
  <c r="Y20" i="6"/>
  <c r="X20" i="6"/>
  <c r="Y19" i="6"/>
  <c r="X19" i="6"/>
  <c r="Y18" i="6"/>
  <c r="X18" i="6"/>
  <c r="Y17" i="6"/>
  <c r="X17" i="6"/>
  <c r="E17" i="6"/>
  <c r="B16" i="6"/>
  <c r="D13" i="6"/>
  <c r="B13" i="6"/>
  <c r="F11" i="6"/>
  <c r="F10" i="6"/>
  <c r="D10" i="6"/>
  <c r="B10" i="6"/>
  <c r="F118" i="1" l="1"/>
  <c r="F119" i="1"/>
  <c r="I91" i="1"/>
  <c r="H91" i="1"/>
  <c r="G91" i="1"/>
  <c r="F91" i="1"/>
  <c r="E91" i="1"/>
  <c r="D91" i="1"/>
  <c r="F120" i="1" l="1"/>
  <c r="E120" i="1"/>
  <c r="B2" i="1" l="1"/>
  <c r="B2" i="6" l="1"/>
  <c r="B2" i="3"/>
  <c r="E17" i="2"/>
  <c r="Y17" i="2" l="1"/>
  <c r="Y18" i="2"/>
  <c r="Y19" i="2"/>
  <c r="Y20" i="2"/>
  <c r="Y21" i="2"/>
  <c r="X18" i="2"/>
  <c r="X19" i="2"/>
  <c r="X20" i="2"/>
  <c r="X21" i="2"/>
  <c r="X17" i="2"/>
  <c r="C31" i="2"/>
  <c r="C30" i="2"/>
  <c r="G21" i="2"/>
  <c r="D13" i="2"/>
  <c r="B13" i="2"/>
  <c r="D10" i="2"/>
  <c r="B10" i="2"/>
  <c r="F10" i="2"/>
  <c r="F11" i="2"/>
  <c r="B16" i="2"/>
  <c r="D21" i="2" l="1"/>
  <c r="B21" i="2"/>
  <c r="B2" i="2"/>
  <c r="K21" i="7" l="1"/>
  <c r="K20" i="7"/>
  <c r="K19" i="7"/>
  <c r="K18" i="7"/>
  <c r="K17" i="7"/>
  <c r="K28" i="7" l="1"/>
  <c r="D120" i="1" l="1"/>
  <c r="D125" i="1" s="1"/>
  <c r="D129" i="1" s="1"/>
  <c r="G118" i="1" l="1"/>
  <c r="H118" i="1" l="1"/>
  <c r="I118" i="1" s="1"/>
  <c r="E125" i="1"/>
  <c r="E129" i="1" s="1"/>
  <c r="D48" i="6" l="1"/>
  <c r="G114" i="1"/>
  <c r="I114" i="1"/>
  <c r="H114" i="1"/>
  <c r="F128" i="1" l="1"/>
  <c r="F127" i="1"/>
  <c r="F115" i="1"/>
  <c r="F126" i="1"/>
  <c r="G126" i="1" s="1"/>
  <c r="H126" i="1" s="1"/>
  <c r="I126" i="1" s="1"/>
  <c r="F123" i="1"/>
  <c r="G123" i="1" s="1"/>
  <c r="H123" i="1" s="1"/>
  <c r="I123" i="1" s="1"/>
  <c r="F124" i="1"/>
  <c r="G124" i="1" s="1"/>
  <c r="H124" i="1" s="1"/>
  <c r="I124" i="1" s="1"/>
  <c r="F116" i="1"/>
  <c r="F121" i="1"/>
  <c r="G121" i="1" s="1"/>
  <c r="H121" i="1" s="1"/>
  <c r="I121" i="1" s="1"/>
  <c r="F122" i="1"/>
  <c r="G122" i="1" s="1"/>
  <c r="H122" i="1" s="1"/>
  <c r="I122" i="1" s="1"/>
  <c r="E47" i="6"/>
  <c r="D49" i="6"/>
  <c r="G119" i="1"/>
  <c r="G116" i="1" l="1"/>
  <c r="H116" i="1" s="1"/>
  <c r="I116" i="1" s="1"/>
  <c r="G115" i="1"/>
  <c r="H115" i="1" s="1"/>
  <c r="I115" i="1" s="1"/>
  <c r="J126" i="1"/>
  <c r="G127" i="1"/>
  <c r="H127" i="1" s="1"/>
  <c r="I127" i="1" s="1"/>
  <c r="G128" i="1"/>
  <c r="H128" i="1" s="1"/>
  <c r="I128" i="1" s="1"/>
  <c r="F125" i="1"/>
  <c r="H119" i="1"/>
  <c r="G120" i="1"/>
  <c r="J115" i="1" l="1"/>
  <c r="J116" i="1"/>
  <c r="J128" i="1"/>
  <c r="G125" i="1"/>
  <c r="G129" i="1" s="1"/>
  <c r="F129" i="1"/>
  <c r="J127" i="1"/>
  <c r="I119" i="1"/>
  <c r="H120" i="1"/>
  <c r="H125" i="1" s="1"/>
  <c r="H129" i="1" s="1"/>
  <c r="H76" i="10"/>
  <c r="G76" i="10"/>
  <c r="F76" i="10"/>
  <c r="E76" i="10"/>
  <c r="D76" i="10"/>
  <c r="C76" i="10"/>
  <c r="B76" i="10"/>
  <c r="I75" i="10"/>
  <c r="I74" i="10"/>
  <c r="I73" i="10"/>
  <c r="G71" i="10"/>
  <c r="F71" i="10"/>
  <c r="D71" i="10"/>
  <c r="E71" i="10" s="1"/>
  <c r="C71" i="10"/>
  <c r="C77" i="10" s="1"/>
  <c r="B71" i="10"/>
  <c r="B64" i="10"/>
  <c r="C63" i="10"/>
  <c r="D63" i="10" s="1"/>
  <c r="C62" i="10"/>
  <c r="D62" i="10" s="1"/>
  <c r="H61" i="10"/>
  <c r="E61" i="10"/>
  <c r="C60" i="10"/>
  <c r="G71" i="11"/>
  <c r="F71" i="11"/>
  <c r="D71" i="11"/>
  <c r="C71" i="11"/>
  <c r="B71" i="11"/>
  <c r="E61" i="11"/>
  <c r="H61" i="11" s="1"/>
  <c r="H76" i="11"/>
  <c r="G76" i="11"/>
  <c r="F76" i="11"/>
  <c r="E76" i="11"/>
  <c r="D76" i="11"/>
  <c r="C76" i="11"/>
  <c r="B76" i="11"/>
  <c r="B77" i="11" s="1"/>
  <c r="I75" i="11"/>
  <c r="I74" i="11"/>
  <c r="I73" i="11"/>
  <c r="B64" i="11"/>
  <c r="C63" i="11"/>
  <c r="C62" i="11"/>
  <c r="D62" i="11" s="1"/>
  <c r="C60" i="11"/>
  <c r="H82" i="9"/>
  <c r="G82" i="9"/>
  <c r="F82" i="9"/>
  <c r="E82" i="9"/>
  <c r="D82" i="9"/>
  <c r="C82" i="9"/>
  <c r="B82" i="9"/>
  <c r="B83" i="9" s="1"/>
  <c r="I81" i="9"/>
  <c r="I80" i="9"/>
  <c r="I79" i="9"/>
  <c r="C77" i="9"/>
  <c r="D77" i="9" s="1"/>
  <c r="E77" i="9" s="1"/>
  <c r="B70" i="9"/>
  <c r="C69" i="9"/>
  <c r="D69" i="9" s="1"/>
  <c r="E69" i="9" s="1"/>
  <c r="F69" i="9" s="1"/>
  <c r="G69" i="9" s="1"/>
  <c r="H69" i="9" s="1"/>
  <c r="C68" i="9"/>
  <c r="D68" i="9" s="1"/>
  <c r="C67" i="9"/>
  <c r="D67" i="9" s="1"/>
  <c r="C66" i="9"/>
  <c r="H57" i="9"/>
  <c r="H58" i="9" s="1"/>
  <c r="G57" i="9"/>
  <c r="G58" i="9" s="1"/>
  <c r="F57" i="9"/>
  <c r="F58" i="9" s="1"/>
  <c r="E57" i="9"/>
  <c r="E58" i="9" s="1"/>
  <c r="D57" i="9"/>
  <c r="D58" i="9" s="1"/>
  <c r="C57" i="9"/>
  <c r="C58" i="9" s="1"/>
  <c r="B57" i="9"/>
  <c r="B58" i="9" s="1"/>
  <c r="I56" i="9"/>
  <c r="I55" i="9"/>
  <c r="I54" i="9"/>
  <c r="I52" i="9"/>
  <c r="H45" i="9"/>
  <c r="G45" i="9"/>
  <c r="F45" i="9"/>
  <c r="E45" i="9"/>
  <c r="D45" i="9"/>
  <c r="C45" i="9"/>
  <c r="B45" i="9"/>
  <c r="I44" i="9"/>
  <c r="I43" i="9"/>
  <c r="I42" i="9"/>
  <c r="I41" i="9"/>
  <c r="I40" i="9"/>
  <c r="I82" i="9" l="1"/>
  <c r="I120" i="1"/>
  <c r="J120" i="1" s="1"/>
  <c r="G77" i="10"/>
  <c r="C64" i="10"/>
  <c r="H71" i="10"/>
  <c r="H77" i="10" s="1"/>
  <c r="B77" i="10"/>
  <c r="F77" i="10"/>
  <c r="I76" i="10"/>
  <c r="I61" i="10"/>
  <c r="E77" i="10"/>
  <c r="E63" i="10"/>
  <c r="F63" i="10" s="1"/>
  <c r="G63" i="10" s="1"/>
  <c r="H63" i="10" s="1"/>
  <c r="E62" i="10"/>
  <c r="F62" i="10" s="1"/>
  <c r="G62" i="10" s="1"/>
  <c r="H62" i="10" s="1"/>
  <c r="D77" i="10"/>
  <c r="D60" i="10"/>
  <c r="C77" i="11"/>
  <c r="E62" i="11"/>
  <c r="F62" i="11" s="1"/>
  <c r="G62" i="11" s="1"/>
  <c r="H62" i="11" s="1"/>
  <c r="D60" i="11"/>
  <c r="I61" i="11"/>
  <c r="C64" i="11"/>
  <c r="D63" i="11"/>
  <c r="E63" i="11" s="1"/>
  <c r="F63" i="11" s="1"/>
  <c r="G63" i="11" s="1"/>
  <c r="H63" i="11" s="1"/>
  <c r="I76" i="11"/>
  <c r="I45" i="9"/>
  <c r="H3" i="9" s="1"/>
  <c r="I69" i="9"/>
  <c r="E68" i="9"/>
  <c r="F68" i="9" s="1"/>
  <c r="G68" i="9" s="1"/>
  <c r="H68" i="9" s="1"/>
  <c r="E83" i="9"/>
  <c r="F77" i="9"/>
  <c r="C83" i="9"/>
  <c r="I57" i="9"/>
  <c r="I58" i="9" s="1"/>
  <c r="D66" i="9"/>
  <c r="E67" i="9"/>
  <c r="F67" i="9" s="1"/>
  <c r="G67" i="9" s="1"/>
  <c r="H67" i="9" s="1"/>
  <c r="C70" i="9"/>
  <c r="D83" i="9"/>
  <c r="D57" i="6" l="1"/>
  <c r="I46" i="9"/>
  <c r="I63" i="10"/>
  <c r="I125" i="1"/>
  <c r="I62" i="10"/>
  <c r="I71" i="10"/>
  <c r="I77" i="10" s="1"/>
  <c r="I78" i="10" s="1"/>
  <c r="D64" i="10"/>
  <c r="E60" i="10"/>
  <c r="E71" i="11"/>
  <c r="D77" i="11"/>
  <c r="D64" i="11"/>
  <c r="E60" i="11"/>
  <c r="I62" i="11"/>
  <c r="I63" i="11"/>
  <c r="I67" i="9"/>
  <c r="I60" i="9"/>
  <c r="I59" i="9"/>
  <c r="D70" i="9"/>
  <c r="E66" i="9"/>
  <c r="F83" i="9"/>
  <c r="G77" i="9"/>
  <c r="I68" i="9"/>
  <c r="I129" i="1" l="1"/>
  <c r="J125" i="1"/>
  <c r="J129" i="1" s="1"/>
  <c r="J11" i="1" s="1"/>
  <c r="D58" i="6"/>
  <c r="E56" i="6"/>
  <c r="E64" i="10"/>
  <c r="F60" i="10"/>
  <c r="E77" i="11"/>
  <c r="E64" i="11"/>
  <c r="F60" i="11"/>
  <c r="H77" i="9"/>
  <c r="H83" i="9" s="1"/>
  <c r="G83" i="9"/>
  <c r="E70" i="9"/>
  <c r="F66" i="9"/>
  <c r="J12" i="1" l="1"/>
  <c r="J11" i="3" s="1"/>
  <c r="D50" i="2"/>
  <c r="G60" i="10"/>
  <c r="F64" i="10"/>
  <c r="G60" i="11"/>
  <c r="F64" i="11"/>
  <c r="F77" i="11"/>
  <c r="G66" i="9"/>
  <c r="F70" i="9"/>
  <c r="I77" i="9"/>
  <c r="I83" i="9" s="1"/>
  <c r="E49" i="2" l="1"/>
  <c r="D51" i="2"/>
  <c r="J11" i="6"/>
  <c r="J10" i="3"/>
  <c r="J10" i="2"/>
  <c r="J10" i="6"/>
  <c r="J11" i="2"/>
  <c r="G64" i="10"/>
  <c r="H60" i="10"/>
  <c r="H64" i="10" s="1"/>
  <c r="G77" i="11"/>
  <c r="H71" i="11"/>
  <c r="H60" i="11"/>
  <c r="G64" i="11"/>
  <c r="I84" i="9"/>
  <c r="G70" i="9"/>
  <c r="H66" i="9"/>
  <c r="I60" i="10" l="1"/>
  <c r="I64" i="10" s="1"/>
  <c r="H64" i="11"/>
  <c r="I60" i="11"/>
  <c r="I64" i="11" s="1"/>
  <c r="H77" i="11"/>
  <c r="I71" i="11"/>
  <c r="I77" i="11" s="1"/>
  <c r="H70" i="9"/>
  <c r="I66" i="9"/>
  <c r="I70" i="9" s="1"/>
  <c r="I65" i="10" l="1"/>
  <c r="H3" i="10"/>
  <c r="I79" i="10"/>
  <c r="I78" i="11"/>
  <c r="I79" i="11"/>
  <c r="H3" i="11"/>
  <c r="I65" i="11"/>
  <c r="H6" i="9"/>
  <c r="I71" i="9"/>
  <c r="I85" i="9"/>
  <c r="J15" i="1" l="1"/>
  <c r="J14" i="2" s="1"/>
  <c r="J147" i="1"/>
  <c r="D147" i="1" s="1"/>
  <c r="E147" i="1" s="1"/>
  <c r="F147" i="1" s="1"/>
  <c r="L104" i="1" l="1"/>
  <c r="J148" i="1"/>
  <c r="D148" i="1" s="1"/>
  <c r="E148" i="1" s="1"/>
  <c r="F148" i="1" s="1"/>
  <c r="J14" i="6"/>
  <c r="J14" i="3"/>
  <c r="J149" i="1"/>
  <c r="D149" i="1" s="1"/>
  <c r="D150" i="1" l="1"/>
  <c r="E150" i="1" s="1"/>
  <c r="F150" i="1" s="1"/>
  <c r="E149" i="1"/>
  <c r="F149" i="1" s="1"/>
  <c r="D151" i="1" l="1"/>
  <c r="J14" i="1" l="1"/>
  <c r="F14" i="1" s="1"/>
  <c r="E151" i="1"/>
  <c r="F151" i="1" s="1"/>
  <c r="F13" i="3" l="1"/>
  <c r="F13" i="6"/>
  <c r="F13" i="2"/>
  <c r="D60" i="2"/>
  <c r="J13" i="3"/>
  <c r="J13" i="6"/>
  <c r="J13" i="2"/>
  <c r="E59" i="2" l="1"/>
  <c r="D61" i="2"/>
</calcChain>
</file>

<file path=xl/comments1.xml><?xml version="1.0" encoding="utf-8"?>
<comments xmlns="http://schemas.openxmlformats.org/spreadsheetml/2006/main">
  <authors>
    <author>Praveen Sridharan</author>
  </authors>
  <commentList>
    <comment ref="B10" authorId="0" guid="{8CDF503C-5D1B-4BAB-BDCE-A6BE9AC5F37A}" shapeId="0">
      <text>
        <r>
          <rPr>
            <b/>
            <sz val="9"/>
            <color indexed="81"/>
            <rFont val="Tahoma"/>
            <family val="2"/>
          </rPr>
          <t>Praveen Sridharan:</t>
        </r>
        <r>
          <rPr>
            <sz val="9"/>
            <color indexed="81"/>
            <rFont val="Tahoma"/>
            <family val="2"/>
          </rPr>
          <t xml:space="preserve">
Replicated from Request Form</t>
        </r>
      </text>
    </comment>
    <comment ref="D10" authorId="0" guid="{9A9F024E-B6F3-4A9E-AE63-F317DB3AA660}" shapeId="0">
      <text>
        <r>
          <rPr>
            <sz val="9"/>
            <color indexed="81"/>
            <rFont val="Tahoma"/>
            <family val="2"/>
          </rPr>
          <t>GOT:
Replicated from Request form</t>
        </r>
      </text>
    </comment>
  </commentList>
</comments>
</file>

<file path=xl/comments2.xml><?xml version="1.0" encoding="utf-8"?>
<comments xmlns="http://schemas.openxmlformats.org/spreadsheetml/2006/main">
  <authors>
    <author>Praveen Sridharan</author>
  </authors>
  <commentList>
    <comment ref="B10" authorId="0" guid="{F1AE8F76-EDCF-470B-A6D4-D02A84D2E46B}" shapeId="0">
      <text>
        <r>
          <rPr>
            <b/>
            <sz val="9"/>
            <color indexed="81"/>
            <rFont val="Tahoma"/>
            <family val="2"/>
          </rPr>
          <t>Praveen Sridharan:</t>
        </r>
        <r>
          <rPr>
            <sz val="9"/>
            <color indexed="81"/>
            <rFont val="Tahoma"/>
            <family val="2"/>
          </rPr>
          <t xml:space="preserve">
Replicated from Request Form</t>
        </r>
      </text>
    </comment>
    <comment ref="D10" authorId="0" guid="{038CAA17-38A2-4EBF-AB76-5EF3A45EC8A1}" shapeId="0">
      <text>
        <r>
          <rPr>
            <b/>
            <sz val="9"/>
            <color indexed="81"/>
            <rFont val="Tahoma"/>
            <family val="2"/>
          </rPr>
          <t>Praveen Sridharan:</t>
        </r>
        <r>
          <rPr>
            <sz val="9"/>
            <color indexed="81"/>
            <rFont val="Tahoma"/>
            <family val="2"/>
          </rPr>
          <t xml:space="preserve">
Replicated from Request form</t>
        </r>
      </text>
    </comment>
  </commentList>
</comments>
</file>

<file path=xl/comments3.xml><?xml version="1.0" encoding="utf-8"?>
<comments xmlns="http://schemas.openxmlformats.org/spreadsheetml/2006/main">
  <authors>
    <author>Praveen Sridharan</author>
  </authors>
  <commentList>
    <comment ref="B10" authorId="0" guid="{32E8DD24-43AA-49B0-BF55-6C629E424773}" shapeId="0">
      <text>
        <r>
          <rPr>
            <b/>
            <sz val="9"/>
            <color indexed="81"/>
            <rFont val="Tahoma"/>
            <family val="2"/>
          </rPr>
          <t>Praveen Sridharan:</t>
        </r>
        <r>
          <rPr>
            <sz val="9"/>
            <color indexed="81"/>
            <rFont val="Tahoma"/>
            <family val="2"/>
          </rPr>
          <t xml:space="preserve">
Replicated from Request Form</t>
        </r>
      </text>
    </comment>
    <comment ref="D10" authorId="0" guid="{9EF32239-24DB-4852-AB29-5B74F0F4D531}" shapeId="0">
      <text>
        <r>
          <rPr>
            <b/>
            <sz val="9"/>
            <color indexed="81"/>
            <rFont val="Tahoma"/>
            <family val="2"/>
          </rPr>
          <t>Praveen Sridharan:</t>
        </r>
        <r>
          <rPr>
            <sz val="9"/>
            <color indexed="81"/>
            <rFont val="Tahoma"/>
            <family val="2"/>
          </rPr>
          <t xml:space="preserve">
Replicated from Request form</t>
        </r>
      </text>
    </comment>
  </commentList>
</comments>
</file>

<file path=xl/comments4.xml><?xml version="1.0" encoding="utf-8"?>
<comments xmlns="http://schemas.openxmlformats.org/spreadsheetml/2006/main">
  <authors>
    <author>Ren Wiles</author>
  </authors>
  <commentList>
    <comment ref="H3" authorId="0" guid="{42F1B5A6-0B3F-4FCE-95B0-4D9781CC5CCF}" shapeId="0">
      <text>
        <r>
          <rPr>
            <b/>
            <sz val="9"/>
            <color indexed="81"/>
            <rFont val="Tahoma"/>
            <family val="2"/>
          </rPr>
          <t>Ren Wiles:</t>
        </r>
        <r>
          <rPr>
            <sz val="9"/>
            <color indexed="81"/>
            <rFont val="Tahoma"/>
            <family val="2"/>
          </rPr>
          <t xml:space="preserve">
Linked to cell below. 
</t>
        </r>
      </text>
    </comment>
    <comment ref="E4" authorId="0" guid="{6E8EB3A6-8260-486C-B666-2574BF550924}" shapeId="0">
      <text>
        <r>
          <rPr>
            <b/>
            <sz val="9"/>
            <color indexed="81"/>
            <rFont val="Tahoma"/>
            <family val="2"/>
          </rPr>
          <t>Ren Wiles:</t>
        </r>
        <r>
          <rPr>
            <sz val="9"/>
            <color indexed="81"/>
            <rFont val="Tahoma"/>
            <family val="2"/>
          </rPr>
          <t xml:space="preserve">
Enter Contact E-mail
</t>
        </r>
      </text>
    </comment>
    <comment ref="E6" authorId="0" guid="{73689086-7282-40EA-BC54-DC9D5A91FCA5}" shapeId="0">
      <text>
        <r>
          <rPr>
            <b/>
            <sz val="9"/>
            <color indexed="81"/>
            <rFont val="Tahoma"/>
            <family val="2"/>
          </rPr>
          <t>Ren Wiles:</t>
        </r>
        <r>
          <rPr>
            <sz val="9"/>
            <color indexed="81"/>
            <rFont val="Tahoma"/>
            <family val="2"/>
          </rPr>
          <t xml:space="preserve">
Add Notes.</t>
        </r>
      </text>
    </comment>
    <comment ref="A8" authorId="0" guid="{834A0F92-3244-44AC-9C22-A15AB10B61BB}" shapeId="0">
      <text>
        <r>
          <rPr>
            <b/>
            <sz val="9"/>
            <color indexed="81"/>
            <rFont val="Tahoma"/>
            <family val="2"/>
          </rPr>
          <t>Ren Wiles:</t>
        </r>
        <r>
          <rPr>
            <sz val="9"/>
            <color indexed="81"/>
            <rFont val="Tahoma"/>
            <family val="2"/>
          </rPr>
          <t xml:space="preserve">
Insert narrative description of project</t>
        </r>
      </text>
    </comment>
    <comment ref="C64" authorId="0" guid="{F49F4675-14A9-4D5F-8188-34FFF1EEC2BD}" shapeId="0">
      <text>
        <r>
          <rPr>
            <b/>
            <sz val="9"/>
            <color indexed="81"/>
            <rFont val="Tahoma"/>
            <family val="2"/>
          </rPr>
          <t>Ren Wiles:</t>
        </r>
        <r>
          <rPr>
            <sz val="9"/>
            <color indexed="81"/>
            <rFont val="Tahoma"/>
            <family val="2"/>
          </rPr>
          <t xml:space="preserve">
Allows for growth rate from Year 2 to 4.</t>
        </r>
      </text>
    </comment>
    <comment ref="F64" authorId="0" guid="{27422550-D3FE-4035-ADB0-BD01ACA21959}" shapeId="0">
      <text>
        <r>
          <rPr>
            <b/>
            <sz val="9"/>
            <color indexed="81"/>
            <rFont val="Tahoma"/>
            <family val="2"/>
          </rPr>
          <t>Ren Wiles:</t>
        </r>
        <r>
          <rPr>
            <sz val="9"/>
            <color indexed="81"/>
            <rFont val="Tahoma"/>
            <family val="2"/>
          </rPr>
          <t xml:space="preserve">
Allows for growth estimate, Year 5 to 7.
</t>
        </r>
      </text>
    </comment>
  </commentList>
</comments>
</file>

<file path=xl/comments5.xml><?xml version="1.0" encoding="utf-8"?>
<comments xmlns="http://schemas.openxmlformats.org/spreadsheetml/2006/main">
  <authors>
    <author>Ren Wiles</author>
  </authors>
  <commentList>
    <comment ref="E4" authorId="0" guid="{4E1458D3-4B98-4638-A9E6-4A306B86F324}" shapeId="0">
      <text>
        <r>
          <rPr>
            <b/>
            <sz val="9"/>
            <color indexed="81"/>
            <rFont val="Tahoma"/>
            <family val="2"/>
          </rPr>
          <t>Ren Wiles:</t>
        </r>
        <r>
          <rPr>
            <sz val="9"/>
            <color indexed="81"/>
            <rFont val="Tahoma"/>
            <family val="2"/>
          </rPr>
          <t xml:space="preserve">
Enter Contact E-mail
</t>
        </r>
      </text>
    </comment>
    <comment ref="A6" authorId="0" guid="{2A74A91B-C4C6-43F1-875B-9F21E314B60E}" shapeId="0">
      <text>
        <r>
          <rPr>
            <b/>
            <sz val="9"/>
            <color indexed="81"/>
            <rFont val="Tahoma"/>
            <family val="2"/>
          </rPr>
          <t>Ren Wiles:</t>
        </r>
        <r>
          <rPr>
            <sz val="9"/>
            <color indexed="81"/>
            <rFont val="Tahoma"/>
            <family val="2"/>
          </rPr>
          <t xml:space="preserve">
Insert narrative description of project</t>
        </r>
      </text>
    </comment>
    <comment ref="C58" authorId="0" guid="{064215D6-D7A7-4910-B812-9170D78CBC36}" shapeId="0">
      <text>
        <r>
          <rPr>
            <b/>
            <sz val="9"/>
            <color indexed="81"/>
            <rFont val="Tahoma"/>
            <family val="2"/>
          </rPr>
          <t>Ren Wiles:</t>
        </r>
        <r>
          <rPr>
            <sz val="9"/>
            <color indexed="81"/>
            <rFont val="Tahoma"/>
            <family val="2"/>
          </rPr>
          <t xml:space="preserve">
Allows for growth rate from Year 2 to 4.</t>
        </r>
      </text>
    </comment>
    <comment ref="F58" authorId="0" guid="{C3418306-CD0A-49EA-A611-09C885A81E5C}" shapeId="0">
      <text>
        <r>
          <rPr>
            <b/>
            <sz val="9"/>
            <color indexed="81"/>
            <rFont val="Tahoma"/>
            <family val="2"/>
          </rPr>
          <t>Ren Wiles:</t>
        </r>
        <r>
          <rPr>
            <sz val="9"/>
            <color indexed="81"/>
            <rFont val="Tahoma"/>
            <family val="2"/>
          </rPr>
          <t xml:space="preserve">
Allows for growth estimate, Year 5 to 7.
</t>
        </r>
      </text>
    </comment>
  </commentList>
</comments>
</file>

<file path=xl/comments6.xml><?xml version="1.0" encoding="utf-8"?>
<comments xmlns="http://schemas.openxmlformats.org/spreadsheetml/2006/main">
  <authors>
    <author>Ren Wiles</author>
  </authors>
  <commentList>
    <comment ref="E4" authorId="0" guid="{87452F95-07CA-499C-B6BA-075762CABE30}" shapeId="0">
      <text>
        <r>
          <rPr>
            <b/>
            <sz val="9"/>
            <color indexed="81"/>
            <rFont val="Tahoma"/>
            <family val="2"/>
          </rPr>
          <t>Ren Wiles:</t>
        </r>
        <r>
          <rPr>
            <sz val="9"/>
            <color indexed="81"/>
            <rFont val="Tahoma"/>
            <family val="2"/>
          </rPr>
          <t xml:space="preserve">
Enter Contact E-mail
</t>
        </r>
      </text>
    </comment>
    <comment ref="A6" authorId="0" guid="{24D9E440-71DD-4B40-85E6-BF2A625635FA}" shapeId="0">
      <text>
        <r>
          <rPr>
            <b/>
            <sz val="9"/>
            <color indexed="81"/>
            <rFont val="Tahoma"/>
            <family val="2"/>
          </rPr>
          <t>Ren Wiles:</t>
        </r>
        <r>
          <rPr>
            <sz val="9"/>
            <color indexed="81"/>
            <rFont val="Tahoma"/>
            <family val="2"/>
          </rPr>
          <t xml:space="preserve">
Insert narrative description of project</t>
        </r>
      </text>
    </comment>
    <comment ref="C58" authorId="0" guid="{29BB27ED-A965-421F-89F3-9911557CF4AC}" shapeId="0">
      <text>
        <r>
          <rPr>
            <b/>
            <sz val="9"/>
            <color indexed="81"/>
            <rFont val="Tahoma"/>
            <family val="2"/>
          </rPr>
          <t>Ren Wiles:</t>
        </r>
        <r>
          <rPr>
            <sz val="9"/>
            <color indexed="81"/>
            <rFont val="Tahoma"/>
            <family val="2"/>
          </rPr>
          <t xml:space="preserve">
Allows for growth rate from Year 2 to 4.</t>
        </r>
      </text>
    </comment>
    <comment ref="F58" authorId="0" guid="{3006CC47-59A3-485D-B28B-B09B6E5CC629}" shapeId="0">
      <text>
        <r>
          <rPr>
            <b/>
            <sz val="9"/>
            <color indexed="81"/>
            <rFont val="Tahoma"/>
            <family val="2"/>
          </rPr>
          <t>Ren Wiles:</t>
        </r>
        <r>
          <rPr>
            <sz val="9"/>
            <color indexed="81"/>
            <rFont val="Tahoma"/>
            <family val="2"/>
          </rPr>
          <t xml:space="preserve">
Allows for growth estimate, Year 5 to 7.
</t>
        </r>
      </text>
    </comment>
  </commentList>
</comments>
</file>

<file path=xl/sharedStrings.xml><?xml version="1.0" encoding="utf-8"?>
<sst xmlns="http://schemas.openxmlformats.org/spreadsheetml/2006/main" count="732" uniqueCount="385">
  <si>
    <t>Other Revenue</t>
  </si>
  <si>
    <t xml:space="preserve">   Federal</t>
  </si>
  <si>
    <t>TOTAL REVENUE</t>
  </si>
  <si>
    <t>FY19</t>
  </si>
  <si>
    <t xml:space="preserve">Revenue </t>
  </si>
  <si>
    <t>FY18</t>
  </si>
  <si>
    <t>FY20</t>
  </si>
  <si>
    <t>FY21</t>
  </si>
  <si>
    <t>FY22</t>
  </si>
  <si>
    <t>FY23</t>
  </si>
  <si>
    <t>FY24</t>
  </si>
  <si>
    <t xml:space="preserve">Total </t>
  </si>
  <si>
    <t xml:space="preserve">Cost Break Down of Project Request </t>
  </si>
  <si>
    <t xml:space="preserve">Cost Category </t>
  </si>
  <si>
    <t xml:space="preserve">Capital Costs </t>
  </si>
  <si>
    <t xml:space="preserve">   Design </t>
  </si>
  <si>
    <t xml:space="preserve">      Construction -  Impelemtation</t>
  </si>
  <si>
    <t xml:space="preserve">   Equipment</t>
  </si>
  <si>
    <t xml:space="preserve">   Land - Right of Way</t>
  </si>
  <si>
    <t xml:space="preserve">   Other </t>
  </si>
  <si>
    <t>TOTAL</t>
  </si>
  <si>
    <t xml:space="preserve">   Wake County Tax Revenue </t>
  </si>
  <si>
    <t xml:space="preserve">Subtotal </t>
  </si>
  <si>
    <t xml:space="preserve">   State </t>
  </si>
  <si>
    <t xml:space="preserve">Revenue Over (Under) Spending </t>
  </si>
  <si>
    <t xml:space="preserve">Growth Factors </t>
  </si>
  <si>
    <t>Operating Costs</t>
  </si>
  <si>
    <t xml:space="preserve">   Salary &amp; Fringes </t>
  </si>
  <si>
    <t xml:space="preserve">   Contracts </t>
  </si>
  <si>
    <t xml:space="preserve">   Bus Operations </t>
  </si>
  <si>
    <t>TOTAL OPER. COSTS</t>
  </si>
  <si>
    <t xml:space="preserve">Other Revenue </t>
  </si>
  <si>
    <t>Assumptions for Costs and Revenues Above:</t>
  </si>
  <si>
    <t>Please state any assumptions used to calculate the capital and operating dollars and revenues shown above.</t>
  </si>
  <si>
    <t xml:space="preserve">Project Name </t>
  </si>
  <si>
    <t xml:space="preserve">Requesting Agency </t>
  </si>
  <si>
    <t xml:space="preserve">Project Contact </t>
  </si>
  <si>
    <t xml:space="preserve">Estimated Capital Cost </t>
  </si>
  <si>
    <t>Erik Landfried</t>
  </si>
  <si>
    <t xml:space="preserve">Estimated Start Date </t>
  </si>
  <si>
    <t>Estimated Completion</t>
  </si>
  <si>
    <t xml:space="preserve">Estimated Annual Operating Costs </t>
  </si>
  <si>
    <t xml:space="preserve">Operating Impact of Capital </t>
  </si>
  <si>
    <t>Project Summary</t>
  </si>
  <si>
    <t xml:space="preserve">Project Justification / Business Case </t>
  </si>
  <si>
    <r>
      <t xml:space="preserve">Provide responses to </t>
    </r>
    <r>
      <rPr>
        <b/>
        <u/>
        <sz val="11"/>
        <color theme="1"/>
        <rFont val="Times New Roman"/>
        <family val="1"/>
      </rPr>
      <t>each</t>
    </r>
    <r>
      <rPr>
        <b/>
        <sz val="11"/>
        <color theme="1"/>
        <rFont val="Times New Roman"/>
        <family val="1"/>
      </rPr>
      <t xml:space="preserve"> of the questions below</t>
    </r>
  </si>
  <si>
    <t>1.   What is this project and where is is located ?</t>
  </si>
  <si>
    <t>2.   Who will this project serve and how will it improve service?  What operating component in the Wake Transit Plan does it support?</t>
  </si>
  <si>
    <t xml:space="preserve">3.   How is this project related to the projected demand for future services? </t>
  </si>
  <si>
    <t>4.   How can outcomes be measured once this project is built/implemented?</t>
  </si>
  <si>
    <t>5.  What are the consequences if the project is delayed or denied?</t>
  </si>
  <si>
    <t>6.   Was this project contemplated in the Adopted Wake Transit Plan, and if so, how does this request relate to what was programmed in the Adopted Wake Transit Plan.  If not, is this project in addition to projects included in the Wake Transit Plan or in lieu of projects included in the Adopted Plan?</t>
  </si>
  <si>
    <t xml:space="preserve">Operating Revenue </t>
  </si>
  <si>
    <t xml:space="preserve">Justification / Business Case </t>
  </si>
  <si>
    <t xml:space="preserve">Customer and Community Survey </t>
  </si>
  <si>
    <t xml:space="preserve">Go Triangle </t>
  </si>
  <si>
    <t>elandfried@gotriangle.org</t>
  </si>
  <si>
    <t xml:space="preserve"> Summary</t>
  </si>
  <si>
    <t>In FY 2018 and each successive year, GoTriangle and the other transit agencies in Wake County will engage consultants for two surveys: a county-wide customer satisfaction survey that collects basic statistics about transit riders and their opinions of the system, and a community survey that tracks perceptions of transit for the whole county – whether those surveyed ride transit or not.                                                                                                                                                                                                                      In FY 2019, and every three years thereafter (FY 2022, FY 2025…), the customer satisfaction survey will be expanded to collect route-level statistics for each route in Wake County.</t>
  </si>
  <si>
    <t>1.   How does this case relate to the Wake Transit Plan?</t>
  </si>
  <si>
    <t>Both customer satisfaction and community surveys were conducted when the Adopted Wake County Transit Plan was being developed, to identify specific transit needs and set the policies that guide transit investment. Continued community engagement will keep the plan up to date and ensure that the implementation of the plan is meeting the needs of all Wake County residents.</t>
  </si>
  <si>
    <t>2.   Who will operate this expansion service and how will it improve services?</t>
  </si>
  <si>
    <t>GoTriangle will manage the survey consultants, coordinating with the other transit agencies as needed. GoTriangle already has extensive experience managing customer satisfaction surveys for both the GoTriangle and GoDurham systems.</t>
  </si>
  <si>
    <t xml:space="preserve">3.   Is this a one-time request? </t>
  </si>
  <si>
    <t xml:space="preserve">No, surveys will continue on an annual cycle. </t>
  </si>
  <si>
    <t>4.   How is this expansion related to the projected demand for future service?</t>
  </si>
  <si>
    <t>Regularly surveying customers about their travel patterns and the transit system’s needs will ensure that transit system leadership has an up-to-date view of where more service is needed and where the system needs to focus its attention. Surveying external customers will also help transit system leadership identify services that could attract non-riders to transit</t>
  </si>
  <si>
    <t>5.  What are the expected outcomes if this request is funded?  What is the alternative if the request is not funded?</t>
  </si>
  <si>
    <t>If the request is funded, the transit partners will have detailed, regularly-updated data about the system’s rider base and about perceived needs for the system. If the request is not funded, statistical data will be limited to ad hoc surveys performed by transit staff – there will not be any data about non-riders, and planners will have to wait longer for updated information about riders’ needs. These surveys may also be different from one transit agency to the next, making it difficult to compare across agencies and compile a complete picture of transit service in Wake County.</t>
  </si>
  <si>
    <t>6.   If applicable, describe proposed responsibilities and duties for new position requests. Provide each major intended function, and the percentage of time devoted to each function</t>
  </si>
  <si>
    <t>Not Applicable.</t>
  </si>
  <si>
    <t>7.   What is the timeframe for the request?  Are you requesting a full year of funds or a partial year to be annualized in future fiscal years?</t>
  </si>
  <si>
    <t>The surveys will most likely be conducted in the fall of each year (beginning in fall 2017). The amount will not need to be annualized for future years, but every third year (starting in fall 2018/FY 2019) will have a higher amount since the route-level survey will be conducted, which is a more labor- and data-intensive process.</t>
  </si>
  <si>
    <t>8.   For bus operating projects, please provide:</t>
  </si>
  <si>
    <t xml:space="preserve">a)  Target Start Date </t>
  </si>
  <si>
    <t xml:space="preserve">b)  Span </t>
  </si>
  <si>
    <t>c)  Frequency</t>
  </si>
  <si>
    <t xml:space="preserve">d)  Assets Used </t>
  </si>
  <si>
    <t>e)  Geographic Termini</t>
  </si>
  <si>
    <t>f)  Major Destinations Served</t>
  </si>
  <si>
    <t xml:space="preserve">Not Applicable </t>
  </si>
  <si>
    <t>9.  Besides dollars requested from the Wake Transit Work Plan, are any local dollars being applied to this operating request?  Are there any new federal or state funds contemplated as a funding source?</t>
  </si>
  <si>
    <t>No, the cost of the surveys would be fully covered by Wake Transit Plan funds</t>
  </si>
  <si>
    <t xml:space="preserve">Cost Breakdown of Request </t>
  </si>
  <si>
    <t>Assumptions for Operating Costs and Revenues Above:</t>
  </si>
  <si>
    <t>Please state any assumptions used to calculate the operating dollars and revenues shown above.  What is loaded into the proposed expenditures?</t>
  </si>
  <si>
    <t xml:space="preserve">Costs for the on-board surveys are estimated based on similar recent surveying efforts for GoTriangle and GoDurham, aggregated for all of the transit systems in Wake County. The community survey is a best estimate based on similar efforts in Charlotte and previous surveys conducted by the Regional Transportation Alliance to gauge attitudes of Wake County voters towards a potential </t>
  </si>
  <si>
    <t>Base Year</t>
  </si>
  <si>
    <t xml:space="preserve">        Bus Leases </t>
  </si>
  <si>
    <t xml:space="preserve">        Park &amp; Ride Lease</t>
  </si>
  <si>
    <t>Project Description</t>
  </si>
  <si>
    <t>g) Revenue Hours</t>
  </si>
  <si>
    <t>a)</t>
  </si>
  <si>
    <t>b)</t>
  </si>
  <si>
    <t>c)</t>
  </si>
  <si>
    <t>Cumulative</t>
  </si>
  <si>
    <t>Notes</t>
  </si>
  <si>
    <t>Estimated Operating Cost</t>
  </si>
  <si>
    <t xml:space="preserve">        Cost per Hour </t>
  </si>
  <si>
    <t xml:space="preserve">        Estimated Hours </t>
  </si>
  <si>
    <t>Subtotal Other</t>
  </si>
  <si>
    <t>FY 2019</t>
  </si>
  <si>
    <t xml:space="preserve">   Bus Operations:  </t>
  </si>
  <si>
    <t>Subtotal: Bus Operations</t>
  </si>
  <si>
    <t>Other (Describe)</t>
  </si>
  <si>
    <t xml:space="preserve"> Construction -  Implementation</t>
  </si>
  <si>
    <t xml:space="preserve"> Equipment</t>
  </si>
  <si>
    <t>TOTAL OPERATING COSTS</t>
  </si>
  <si>
    <t>OPERATING COSTS</t>
  </si>
  <si>
    <t>CAPITAL COSTS</t>
  </si>
  <si>
    <t xml:space="preserve">Estimated Operating Cost </t>
  </si>
  <si>
    <t>Estimated Capital Cost</t>
  </si>
  <si>
    <t>TOTAL CAPITAL COSTS</t>
  </si>
  <si>
    <t>FY START DATE</t>
  </si>
  <si>
    <t>Durham - Orange Transit Work Plan</t>
  </si>
  <si>
    <t xml:space="preserve">If no, use the space below to describe the reason for inclusion of this project in addition to projects and services included in the Durham - Orange Transit Plan or in lieu of projects and services included in the Adopted Plan?  </t>
  </si>
  <si>
    <t>f)  Major Market Destinations Served</t>
  </si>
  <si>
    <t>Enter FY 2019 and the estimated annualized cost in FY 2020 using the 2.5% growth factor, if applicable.  The spreadsheet will calculate 2021 and beyond by 2.5%.  If your project is not expected to have recurring costs in FY 2021 and/or beyond, delete the calculation(s) in columns E-H.</t>
  </si>
  <si>
    <t>If there are other revenues besides Durham - Orange County Tax Revenue to support this request, please enter the anticipated revenue amounts next to the appropriate funding source for each fiscal year shown below.</t>
  </si>
  <si>
    <t xml:space="preserve">How is this project related to projected demand for future services? </t>
  </si>
  <si>
    <t xml:space="preserve">List below the Key Performance Indicators (deliverables) while this project is in progress. These performance measures will be reported quarterly. </t>
  </si>
  <si>
    <t xml:space="preserve">Estimated Project Revenues:  </t>
  </si>
  <si>
    <t>F.2</t>
  </si>
  <si>
    <t>F.1</t>
  </si>
  <si>
    <t>F.3</t>
  </si>
  <si>
    <t xml:space="preserve">Transit Operations: Estimated appropriations to support expenses.  </t>
  </si>
  <si>
    <t>F.4</t>
  </si>
  <si>
    <t>Please state any assumption(s) used to calculate the capital and operating dollars and revenues shown above.</t>
  </si>
  <si>
    <t>Finance Estimates</t>
  </si>
  <si>
    <r>
      <t xml:space="preserve">Provide responses to </t>
    </r>
    <r>
      <rPr>
        <b/>
        <i/>
        <u/>
        <sz val="11"/>
        <color theme="1" tint="0.249977111117893"/>
        <rFont val="Calibri"/>
        <family val="2"/>
        <scheme val="minor"/>
      </rPr>
      <t>EACH</t>
    </r>
    <r>
      <rPr>
        <b/>
        <sz val="11"/>
        <color theme="1" tint="0.249977111117893"/>
        <rFont val="Calibri"/>
        <family val="2"/>
        <scheme val="minor"/>
      </rPr>
      <t xml:space="preserve"> of the questions below.  Answer the questions as fully as possible.  Enter Non-Applicable (N/A) as appropriate.  </t>
    </r>
  </si>
  <si>
    <t>DO.1</t>
  </si>
  <si>
    <t>DO.2</t>
  </si>
  <si>
    <t>DO.3</t>
  </si>
  <si>
    <t>P.1</t>
  </si>
  <si>
    <t>P.2</t>
  </si>
  <si>
    <t>P.3</t>
  </si>
  <si>
    <t>Project Location?</t>
  </si>
  <si>
    <t>Who will this Project serve?</t>
  </si>
  <si>
    <t>What are the key benefits?</t>
  </si>
  <si>
    <t>DO.4</t>
  </si>
  <si>
    <t>Transit Capital Development: Estimated appropriations to support contractual commitments and other expenses related to proposed capital projects.</t>
  </si>
  <si>
    <t>Project Monitoring Details</t>
  </si>
  <si>
    <t>Capital Projects</t>
  </si>
  <si>
    <t>Operating Projects</t>
  </si>
  <si>
    <t>Administration Projects</t>
  </si>
  <si>
    <t>OP.1</t>
  </si>
  <si>
    <t>CP.1</t>
  </si>
  <si>
    <t xml:space="preserve">Capital projects: how can outcomes be measured once this project is built/implemented?  </t>
  </si>
  <si>
    <t>Operating service: how can outcomes be measured once operations are underway?</t>
  </si>
  <si>
    <t>OP.2</t>
  </si>
  <si>
    <t>OP.3</t>
  </si>
  <si>
    <t>For bus operating projects, please provide:</t>
  </si>
  <si>
    <t>If this is an expansion project, which organization will operate this expansion and how will it improve services?</t>
  </si>
  <si>
    <t>A.1</t>
  </si>
  <si>
    <r>
      <t xml:space="preserve">Administration: Describe proposed responsibilities and duties for new position requests. 
</t>
    </r>
    <r>
      <rPr>
        <i/>
        <sz val="11"/>
        <color theme="1" tint="0.249977111117893"/>
        <rFont val="Calibri"/>
        <family val="2"/>
        <scheme val="minor"/>
      </rPr>
      <t>Provide each major intended function, and the percentage of time devoted to each function.</t>
    </r>
  </si>
  <si>
    <t>List any other relevant information not addressed.</t>
  </si>
  <si>
    <t>P.4</t>
  </si>
  <si>
    <t xml:space="preserve">Project Business Case </t>
  </si>
  <si>
    <r>
      <t>Where is this project located, who will this project serve and what are the key benefits?</t>
    </r>
    <r>
      <rPr>
        <i/>
        <sz val="11"/>
        <color theme="1" tint="0.249977111117893"/>
        <rFont val="Calibri"/>
        <family val="2"/>
        <scheme val="minor"/>
      </rPr>
      <t xml:space="preserve"> (Ex. Improve Transit efficiency, levels of service, etc.)</t>
    </r>
  </si>
  <si>
    <t>Triangle Tax District</t>
  </si>
  <si>
    <t>Invoice Date:</t>
  </si>
  <si>
    <t>To:</t>
  </si>
  <si>
    <t>Agency Name</t>
  </si>
  <si>
    <t>Name</t>
  </si>
  <si>
    <t>Attn: Sharita Seibles</t>
  </si>
  <si>
    <t>Address Line</t>
  </si>
  <si>
    <t xml:space="preserve">        PO BOX 13787</t>
  </si>
  <si>
    <t>Address Line 2</t>
  </si>
  <si>
    <t xml:space="preserve">        RTP, NC 27709</t>
  </si>
  <si>
    <t>City, ST  ZIP Code</t>
  </si>
  <si>
    <t>sseibles@gotriangle.org</t>
  </si>
  <si>
    <t>E-mail</t>
  </si>
  <si>
    <t>Phone: 919-485-7454</t>
  </si>
  <si>
    <t>Phone No.</t>
  </si>
  <si>
    <t>Fax: 919-485-7491</t>
  </si>
  <si>
    <t>Fax No.</t>
  </si>
  <si>
    <t>START DATE</t>
  </si>
  <si>
    <t>END DATE</t>
  </si>
  <si>
    <t>BUDGETED COST PER HR</t>
  </si>
  <si>
    <t>ITEM AND DESCRIPTION - INCREASED COST OF EXISTING SERVICES</t>
  </si>
  <si>
    <t>ITEM AND DESCRIPTION - BUS SERVICES</t>
  </si>
  <si>
    <t>ACTUAL HRS</t>
  </si>
  <si>
    <t>ACTUAL COST PER HR</t>
  </si>
  <si>
    <t>Difference</t>
  </si>
  <si>
    <t>END-OF-YEAR RECONCILLIATION</t>
  </si>
  <si>
    <t>Inceased Cost of Existing Services - Route JU</t>
  </si>
  <si>
    <t>Inceased Cost of Existing Services - Route HS</t>
  </si>
  <si>
    <t>GoTriangle</t>
  </si>
  <si>
    <r>
      <rPr>
        <b/>
        <sz val="11"/>
        <color theme="1" tint="0.249977111117893"/>
        <rFont val="Calibri"/>
        <family val="2"/>
        <scheme val="minor"/>
      </rPr>
      <t>Unique Project ID#</t>
    </r>
    <r>
      <rPr>
        <sz val="11"/>
        <color theme="1" tint="0.249977111117893"/>
        <rFont val="Calibri"/>
        <family val="2"/>
        <scheme val="minor"/>
      </rPr>
      <t xml:space="preserve"> </t>
    </r>
  </si>
  <si>
    <t>Project Review</t>
  </si>
  <si>
    <t>Project Progress</t>
  </si>
  <si>
    <t>PAYMENTS WILL NOT BE DISBURSED UNTIL THIS INVOICE IS REVIEWED BY TRIANGLE TAX DISTRICT</t>
  </si>
  <si>
    <t xml:space="preserve">PROJECT ID# </t>
  </si>
  <si>
    <t>Project Brief</t>
  </si>
  <si>
    <t xml:space="preserve">Progress on Key Performance Indicators during project progress. These performance measures will be reported quarterly. </t>
  </si>
  <si>
    <t>Project Target Milestones</t>
  </si>
  <si>
    <t>Quarter 1</t>
  </si>
  <si>
    <t>Quarter 2</t>
  </si>
  <si>
    <t>Quarter 3</t>
  </si>
  <si>
    <t>Quarter 4</t>
  </si>
  <si>
    <t>Project Status</t>
  </si>
  <si>
    <t>Documents Enclosed (if any)</t>
  </si>
  <si>
    <t>ESTIMATED OPERATING COSTS (YTD)</t>
  </si>
  <si>
    <t>ESTIMATED CAPITAL COSTS (YTD)</t>
  </si>
  <si>
    <t>What is your plan if the request is not funded?</t>
  </si>
  <si>
    <t xml:space="preserve"> Design &amp; Engineering</t>
  </si>
  <si>
    <t xml:space="preserve"> Feasibility or Other Studies</t>
  </si>
  <si>
    <t xml:space="preserve"> Land - Right of Way</t>
  </si>
  <si>
    <t>% Utilized</t>
  </si>
  <si>
    <t>EXPENDITURE</t>
  </si>
  <si>
    <t>YES</t>
  </si>
  <si>
    <t>No</t>
  </si>
  <si>
    <t>Operating</t>
  </si>
  <si>
    <t>Capital Development</t>
  </si>
  <si>
    <t>Capital Vehicle Acquisition</t>
  </si>
  <si>
    <t>Do Not Delete</t>
  </si>
  <si>
    <t>Form Output</t>
  </si>
  <si>
    <t xml:space="preserve"> Durham Transit Plan - Orange Transit Plan</t>
  </si>
  <si>
    <t xml:space="preserve">Was this project evaluated in the Adopted Durham or Orange Transit Plans? </t>
  </si>
  <si>
    <t>Durham</t>
  </si>
  <si>
    <t>Orange</t>
  </si>
  <si>
    <t>Durham &amp; Orange</t>
  </si>
  <si>
    <t>Alignment with Durham or Orange Transit Plan?</t>
  </si>
  <si>
    <t>FUND</t>
  </si>
  <si>
    <t>Unique Request ID: 
[FY Project Start year] - [Three letter Agency] -  [Project Number]</t>
  </si>
  <si>
    <t>CD</t>
  </si>
  <si>
    <t>AD</t>
  </si>
  <si>
    <t>TS</t>
  </si>
  <si>
    <t>VP</t>
  </si>
  <si>
    <t xml:space="preserve">Please select whether a recurring or one-time request: </t>
  </si>
  <si>
    <t>Financed Estimates - Funded by Durham and Orange Transit Plans</t>
  </si>
  <si>
    <t>1/2 Cent Sales Tax</t>
  </si>
  <si>
    <t>$7 Vehicle Registration fee</t>
  </si>
  <si>
    <t>$3 Vehicle Registration fee</t>
  </si>
  <si>
    <t>5% Vehicle Rental Tax</t>
  </si>
  <si>
    <t xml:space="preserve">Unique Request ID: 
[FY Project Start year] </t>
  </si>
  <si>
    <t xml:space="preserve">[Three letter Agency] </t>
  </si>
  <si>
    <t>Project Type</t>
  </si>
  <si>
    <t>GOT</t>
  </si>
  <si>
    <t>DCI</t>
  </si>
  <si>
    <t>DCO</t>
  </si>
  <si>
    <t>CHT</t>
  </si>
  <si>
    <t>OPT</t>
  </si>
  <si>
    <t>OTH</t>
  </si>
  <si>
    <t>MPO</t>
  </si>
  <si>
    <t>CO</t>
  </si>
  <si>
    <t>OO</t>
  </si>
  <si>
    <t>[Project Type]</t>
  </si>
  <si>
    <t>[Unique Number]</t>
  </si>
  <si>
    <t>FY</t>
  </si>
  <si>
    <t>Agency</t>
  </si>
  <si>
    <t>Number</t>
  </si>
  <si>
    <t>TOTAL BUDGETED  CAPITAL COSTS</t>
  </si>
  <si>
    <t>TOTAL BUDGETED  OPERATING COSTS</t>
  </si>
  <si>
    <t>Purchase of Service (POS)</t>
  </si>
  <si>
    <t>Capital Other</t>
  </si>
  <si>
    <t>P.5</t>
  </si>
  <si>
    <t>Is this project Operating, Capital or Both</t>
  </si>
  <si>
    <t>Capital</t>
  </si>
  <si>
    <t>Both</t>
  </si>
  <si>
    <t>Operating - Administration</t>
  </si>
  <si>
    <t>Operating - Other</t>
  </si>
  <si>
    <t>Recurring</t>
  </si>
  <si>
    <t>One-Time</t>
  </si>
  <si>
    <t>Please select the appropriate project classification(s):</t>
  </si>
  <si>
    <t>Project Profile</t>
  </si>
  <si>
    <t xml:space="preserve">TTD Estimated Operating Cost </t>
  </si>
  <si>
    <t>TTD Estimated Capital Cost</t>
  </si>
  <si>
    <t>Total</t>
  </si>
  <si>
    <t>% Triangle Tax Budget Utilized</t>
  </si>
  <si>
    <t>FY 2020</t>
  </si>
  <si>
    <t>FY 2021</t>
  </si>
  <si>
    <t>FY 2022</t>
  </si>
  <si>
    <t>FY 2023</t>
  </si>
  <si>
    <t xml:space="preserve">       Other -Bus (Describe)</t>
  </si>
  <si>
    <t>Current Year</t>
  </si>
  <si>
    <t>Total Project Cost</t>
  </si>
  <si>
    <t>TS-Passengers per Hour</t>
  </si>
  <si>
    <t>TS-Revenue Hours of Service Provided</t>
  </si>
  <si>
    <t>TS-Average Daily Ridership</t>
  </si>
  <si>
    <t>AD-Hire Date</t>
  </si>
  <si>
    <t>VP-Order/Release PO for Vehicles (bus or other)</t>
  </si>
  <si>
    <t>VP-Request Quote and request Board Approval</t>
  </si>
  <si>
    <t>VP-Receive, inspect and accept buses</t>
  </si>
  <si>
    <t>CO-Specify</t>
  </si>
  <si>
    <t>OO-Specify</t>
  </si>
  <si>
    <t xml:space="preserve">AD-Issue of RFP </t>
  </si>
  <si>
    <t>AD-Contract Start</t>
  </si>
  <si>
    <t>CD-Right-of-Way Acquisition</t>
  </si>
  <si>
    <t>CD-Construction Start</t>
  </si>
  <si>
    <t>CD-Project Development</t>
  </si>
  <si>
    <t>CD-Construction Completion</t>
  </si>
  <si>
    <t>CD-Specify</t>
  </si>
  <si>
    <t>AD-Contract Completion</t>
  </si>
  <si>
    <t>Contracting Agency</t>
  </si>
  <si>
    <t>Unique Request ID: 
[FY Project Start year] - [Three letter Agency] _ [Project Type] -  [Project Number]</t>
  </si>
  <si>
    <t xml:space="preserve">FY 2019 Durham-Orange Transit </t>
  </si>
  <si>
    <t>Project Request Instructions</t>
  </si>
  <si>
    <t>Project Request Forms (Operating Expansion and Capital Requests)</t>
  </si>
  <si>
    <t>Agencies are greatly encouraged to take time and effort, and to coordinate internally, before submitting requests for which funds are requested from Durham-Orange Transit.  Inadequate information submitted in support of projects greatly diminishes the ability of the Durham-Orange Staff Working Group to evaluate projects for which Durham-Orange Transit funds are requested.   It also prevents sufficient narrative to be developed in order to tell public, agency, and other stakeholders about future Durham-Orange Transit projects for the Draft Durham-Orange Transit Work Plan to be released in January.</t>
  </si>
  <si>
    <r>
      <t xml:space="preserve">In order for an operating or expansion capital request to be submitted, it must be submitted on the FY 2019 Durham-Orange Transit Work Plan Project Request Form located in the Tax District Transit Request and Reporting Template.xls, a Microsoft Excel workbook.  This worksheet includes much of the narrative and financial information required to support the expansion request.  For your convenience, this data automatically rolls into the Project Reporting form.  For that reason, please save </t>
    </r>
    <r>
      <rPr>
        <b/>
        <sz val="12"/>
        <color rgb="FF000000"/>
        <rFont val="Arial Narrow"/>
        <family val="2"/>
      </rPr>
      <t>one</t>
    </r>
    <r>
      <rPr>
        <sz val="12"/>
        <color rgb="FF000000"/>
        <rFont val="Arial Narrow"/>
        <family val="2"/>
      </rPr>
      <t xml:space="preserve"> Tax District Transit Request and Reporting Template </t>
    </r>
    <r>
      <rPr>
        <b/>
        <sz val="12"/>
        <color rgb="FF000000"/>
        <rFont val="Arial Narrow"/>
        <family val="2"/>
      </rPr>
      <t>for each</t>
    </r>
    <r>
      <rPr>
        <sz val="12"/>
        <color rgb="FF000000"/>
        <rFont val="Arial Narrow"/>
        <family val="2"/>
      </rPr>
      <t xml:space="preserve"> project you request.  Rename the workbook with your </t>
    </r>
    <r>
      <rPr>
        <b/>
        <sz val="12"/>
        <color rgb="FF000000"/>
        <rFont val="Arial Narrow"/>
        <family val="2"/>
      </rPr>
      <t>Unique Project ID</t>
    </r>
    <r>
      <rPr>
        <sz val="12"/>
        <color rgb="FF000000"/>
        <rFont val="Arial Narrow"/>
        <family val="2"/>
      </rPr>
      <t xml:space="preserve"> (see below) and a version and date so that changes can be tracked as the FY 2019 process moves forward and subsequent versions are created. Agencies are encouraged to coordinate requests internally and to have one point of contact for submitting requests in agency folders.</t>
    </r>
  </si>
  <si>
    <t xml:space="preserve"> </t>
  </si>
  <si>
    <t>How to Submit Requests</t>
  </si>
  <si>
    <t>Instructions by Section</t>
  </si>
  <si>
    <t>Unique Project ID</t>
  </si>
  <si>
    <t xml:space="preserve">The unique project ID is expected to identify a project for the life of the project. It is crucial to take the time to create a unique project ID for submitted projects. This would enable consistent reporting through the life-cycle of the project from request to completion.  For your convenience, the spreadsheet includes Drop Down menus with appropriate coding options. </t>
  </si>
  <si>
    <t>Project Business Case</t>
  </si>
  <si>
    <t xml:space="preserve">Complete all cells shaded GREEN.  </t>
  </si>
  <si>
    <t>Complete all cells shaded GREEN.  Also, check the appropriate boxes in sections P.2, P.3 and P.4.</t>
  </si>
  <si>
    <t>Transit Plans</t>
  </si>
  <si>
    <t>Complete all cells shaded GREEN.  Also, check the appropriate boxes in section DO.1.</t>
  </si>
  <si>
    <t xml:space="preserve">Complete all cells shaded GREEN.  The agreement requires GoTriangle to report on project progress and monitoring.  The project monitoring details are split between Capital Projects, Operating Projects and Administration. </t>
  </si>
  <si>
    <t xml:space="preserve">In Example 1 below, the project type is a Capital Project.  After completing section CP.1, you can collapse the cells in the Project Monitoring Details section that are not relevant skipping ahead to the Administration Projects section and then complete section P.5. </t>
  </si>
  <si>
    <r>
      <t>HINT:</t>
    </r>
    <r>
      <rPr>
        <sz val="12"/>
        <color rgb="FF000000"/>
        <rFont val="Arial Narrow"/>
        <family val="2"/>
      </rPr>
      <t xml:space="preserve">  Requesting Agencies only need to complete sections highlighted </t>
    </r>
    <r>
      <rPr>
        <sz val="12"/>
        <color theme="1"/>
        <rFont val="Arial Narrow"/>
        <family val="2"/>
      </rPr>
      <t>GREEN</t>
    </r>
    <r>
      <rPr>
        <sz val="12"/>
        <color rgb="FF000000"/>
        <rFont val="Arial Narrow"/>
        <family val="2"/>
      </rPr>
      <t xml:space="preserve">. Formulas are included in cells shaded PINK.  If a question or description is not applicable to your project, type in </t>
    </r>
    <r>
      <rPr>
        <b/>
        <sz val="12"/>
        <color rgb="FF000000"/>
        <rFont val="Arial Narrow"/>
        <family val="2"/>
      </rPr>
      <t>N/A</t>
    </r>
    <r>
      <rPr>
        <sz val="12"/>
        <color rgb="FF000000"/>
        <rFont val="Arial Narrow"/>
        <family val="2"/>
      </rPr>
      <t>.</t>
    </r>
  </si>
  <si>
    <t>Project Cost</t>
  </si>
  <si>
    <t>TTD Estimated Capital Costs (YTD)</t>
  </si>
  <si>
    <t>TTD Total Budgeted Capital Costs</t>
  </si>
  <si>
    <t>TTD Total Budgeted  Operating Costs</t>
  </si>
  <si>
    <t>TTD Estimated Operating Costs (YTD)</t>
  </si>
  <si>
    <t>Example 1</t>
  </si>
  <si>
    <t xml:space="preserve">In Example 2 below, the project type is an Operating Project.  After completing sections OP.1, OP.2 and OP.3, you can collapse the cells in the Project Monitoring Details section that are not relevant skipping ahead to the Administration Projects section and then complete section P.5. </t>
  </si>
  <si>
    <t>Example 2</t>
  </si>
  <si>
    <t xml:space="preserve">In Example 3 below, the project type is an Administration Project.  After completing section A.1, you can collapse the cells in the Project Monitoring Details section that are not relevant and then complete section P.5. </t>
  </si>
  <si>
    <t>Example 3</t>
  </si>
  <si>
    <r>
      <t>In section F.1 Estimated Project Revenues</t>
    </r>
    <r>
      <rPr>
        <sz val="12"/>
        <color rgb="FF000000"/>
        <rFont val="Arial Narrow"/>
        <family val="2"/>
      </rPr>
      <t xml:space="preserve">, enter the appropriation amount requested under each applicable heading (i.e., FY19, FY20, FY21, etc.) designating the amount from Durham-Orange County Tax Revenue, Federal, State and Other revenue sources.  If Other Revenue sources is applicable, type in the name of the source in cell B99 over the word “Other”.  It is understood that if a project is </t>
    </r>
    <r>
      <rPr>
        <b/>
        <i/>
        <sz val="12"/>
        <color rgb="FF000000"/>
        <rFont val="Arial Narrow"/>
        <family val="2"/>
      </rPr>
      <t>not</t>
    </r>
    <r>
      <rPr>
        <sz val="12"/>
        <color rgb="FF000000"/>
        <rFont val="Arial Narrow"/>
        <family val="2"/>
      </rPr>
      <t xml:space="preserve"> going to begin on July 1, 2018, the FY19 appropriation amount will be prorated accordingly.  If that project is expected to continue into future years, input the annualized appropriation amount.</t>
    </r>
  </si>
  <si>
    <t>Project Monitoring</t>
  </si>
  <si>
    <t>Project Agreement Details</t>
  </si>
  <si>
    <t>Project Reporting Instructions</t>
  </si>
  <si>
    <t>Project Reporting Forms (Operating Expansion and Capital Requests)</t>
  </si>
  <si>
    <r>
      <t xml:space="preserve">Agencies with Approved Durham-Orange Transit Projects are required to complete a Project Review Report at the end of each quarter.  Each Approved project will have been submitted to the Durham-Orange Staff Working Group in a Microsoft Excel workbook, named with your </t>
    </r>
    <r>
      <rPr>
        <b/>
        <sz val="12"/>
        <color rgb="FF000000"/>
        <rFont val="Arial Narrow"/>
        <family val="2"/>
      </rPr>
      <t>Unique Project ID,</t>
    </r>
    <r>
      <rPr>
        <sz val="12"/>
        <color rgb="FF000000"/>
        <rFont val="Arial Narrow"/>
        <family val="2"/>
      </rPr>
      <t xml:space="preserve"> a version and a date.  After completing the Project Reporting form, rename the workbook so that it includes the relative quarter (i.e., Q1, Q2, Q3 or Q4) identifying it as the quarterly report.  </t>
    </r>
  </si>
  <si>
    <t>Agencies are encouraged to coordinate reports internally and to have one point of contact for submitting reports in agency folders.</t>
  </si>
  <si>
    <r>
      <t>HINT:</t>
    </r>
    <r>
      <rPr>
        <sz val="12"/>
        <color rgb="FF000000"/>
        <rFont val="Arial Narrow"/>
        <family val="2"/>
      </rPr>
      <t xml:space="preserve">  Reporting Agencies only need to complete sections highlighted GREEN. </t>
    </r>
  </si>
  <si>
    <t xml:space="preserve">In Quarter 1, enter in the progress of each Key Performance Indicator.  In this section, keep the description brief.  For example, input the percentage completed.  Details will be included in the next section.  </t>
  </si>
  <si>
    <t xml:space="preserve">Complete all cells shaded GREEN.  Type in project status details under the appropriate quarter. Attach documents as needed noting it in row 39. </t>
  </si>
  <si>
    <t>Financed Estimates</t>
  </si>
  <si>
    <t>At the time of the report, enter in the year to date (YTD) Estimated Operating costs (cell D47) and/or the Estimated Capital Costs (cell D56) for the project.  The charts will automatically fill.  GoTriangle will prepare the official quarterly financial report.</t>
  </si>
  <si>
    <t xml:space="preserve">Exhibit A </t>
  </si>
  <si>
    <t>AD-Specify</t>
  </si>
  <si>
    <t>TS-Specify</t>
  </si>
  <si>
    <t>VP-Specify</t>
  </si>
  <si>
    <t xml:space="preserve">The Key Performance Indicators included in section DO.4 has the option to include standard and custom KPI's. . </t>
  </si>
  <si>
    <t>For your convenience, the spreadsheet includes Drop Down menus with appropriate standard recommended KPI's based on the project type in the . In case the project requires custom KPI's, please select the "Specify" option for the appropriate project type and detail the KPI in the seperate "Describe" area</t>
  </si>
  <si>
    <t>DO.5</t>
  </si>
  <si>
    <t>Existing Service</t>
  </si>
  <si>
    <t>Expansion Service</t>
  </si>
  <si>
    <t>Please provide Total YTD expenditure reimbursed on the project (including anticipated reimbursement in FY18):</t>
  </si>
  <si>
    <t>Historic Triangle Transit District reimbursement: Any prior reimbursement proposed on the project?</t>
  </si>
  <si>
    <r>
      <t>In section F.3 Transit Operations:  Estimated appropriations to support expenses</t>
    </r>
    <r>
      <rPr>
        <sz val="12"/>
        <color rgb="FF000000"/>
        <rFont val="Arial Narrow"/>
        <family val="2"/>
      </rPr>
      <t>, enter FY 2019 and the estimated annualized cost in FY 2020 using the 2.5% growth factor, if applicable.  The spreadsheet will calculate 2021 and beyond by 2.5%.  If your project is not expected to have recurring costs in FY 2021 and/or beyond, delete the calculation(s) in columns F-J.</t>
    </r>
  </si>
  <si>
    <r>
      <t>In section F.4</t>
    </r>
    <r>
      <rPr>
        <sz val="12"/>
        <color rgb="FF000000"/>
        <rFont val="Arial Narrow"/>
        <family val="2"/>
      </rPr>
      <t>, enter the estimated appropriations to support contractual commitments and other expenses related to proposed capital.</t>
    </r>
  </si>
  <si>
    <r>
      <t xml:space="preserve">In section F.5, </t>
    </r>
    <r>
      <rPr>
        <sz val="12"/>
        <color rgb="FF000000"/>
        <rFont val="Arial Narrow"/>
        <family val="2"/>
      </rPr>
      <t>enter any assumption(s) used to calculate the capital and operating dollars and revenues shown in sections F.1, F.2, F.3 and F.4.</t>
    </r>
  </si>
  <si>
    <r>
      <t xml:space="preserve">In section F.2 Historic reimbursements:  Estimated Triangle Tax District reimbursement on the project. Please estimate FY18 reimbursements for projects that were approved in FY18 work plan. </t>
    </r>
    <r>
      <rPr>
        <sz val="12"/>
        <color rgb="FF000000"/>
        <rFont val="Arial Narrow"/>
        <family val="2"/>
      </rPr>
      <t xml:space="preserve"> Please fill this column if your project is a existing operation or approved project from FY18 work plan.</t>
    </r>
  </si>
  <si>
    <t>[Please fill this column if your project is a existing approved project from FY18 work plan.]</t>
  </si>
  <si>
    <t xml:space="preserve">Is this an expansion or existing service (if applicable)? </t>
  </si>
  <si>
    <t>TTD Historic Reimbursement (Including FY18)</t>
  </si>
  <si>
    <r>
      <rPr>
        <sz val="12"/>
        <rFont val="Arial Narrow"/>
        <family val="2"/>
      </rPr>
      <t xml:space="preserve">E-mail each Project workbook, one for each Unique Project ID #, which contains both a Project Request sheet and a Project Reporting sheet, to </t>
    </r>
    <r>
      <rPr>
        <b/>
        <u/>
        <sz val="12"/>
        <color rgb="FF0070C0"/>
        <rFont val="Arial Narrow"/>
        <family val="2"/>
      </rPr>
      <t>DOTransitProjects@gotriangle.org.</t>
    </r>
  </si>
  <si>
    <t>ERP (Enterprise Resource Planning) System</t>
  </si>
  <si>
    <t>Mitchell Lodge</t>
  </si>
  <si>
    <t>mlodge@gotriangle.org</t>
  </si>
  <si>
    <t xml:space="preserve">GoTriangle will manage this technological project. </t>
  </si>
  <si>
    <t>The project will improve service by enabling aggregation of data from different sources within the organization to produce meaningful reports that will assist in making business decisions, and be able to separately and jointly compute measures for each partners.</t>
  </si>
  <si>
    <t>Which Plan is this project being proposed for?</t>
  </si>
  <si>
    <t>NA</t>
  </si>
  <si>
    <t xml:space="preserve">If this request is funded, coordination of regional routes and reporting for all Partner Agencies will be facilitated saving time and money.  If this request is not funded, coordination and reporting will still occur but additional staffing or current staff time will be increased as plans become more intricate resulting in added transit service and administrative costs. </t>
  </si>
  <si>
    <t xml:space="preserve">1.  Facilitated coordination of regional transportion requests, 2.  Faster reporting times, and 3.  Improved reports.  </t>
  </si>
  <si>
    <t>Other (ERP PROJECT)</t>
  </si>
  <si>
    <t xml:space="preserve">  Other (GoTriangle and Wake Co.)</t>
  </si>
  <si>
    <t xml:space="preserve"> Enter into a contract with the ERP developer contract.</t>
  </si>
  <si>
    <t xml:space="preserve"> Develop the ERP System.</t>
  </si>
  <si>
    <t xml:space="preserve"> Implement the ERP System.</t>
  </si>
  <si>
    <t>As the regional public transportation authority for the Research Triangle, GoTriangle contracts the operations of several of its routes to other local transit agencies and must be able to aggregate data from different sources within the organization. The collected data is critical to producing meaningful reports that will assist management to make strategic business decisions. The approved proposed GoTriangle ERP system will provide both GoTriangle management and staff the ability to separately and jointly compute measurements for GoTriangle, Wake Transit Plan, and Durham-Orange Transit Plan.  As such, an ERP system is required because this project will not only benefit GoTriangle, but it will streamline with data input, collection, analysis, and dissemination of statistics and measurements related to all our transit partners projects. The ERP system will help GoTriangle management and staff to adequately track and monitor the respective projects for Durham County, Orange County, and Wake County.</t>
  </si>
  <si>
    <t>Orange Transit Work Plan</t>
  </si>
  <si>
    <t>Project Request</t>
  </si>
  <si>
    <t>Project Location:</t>
  </si>
  <si>
    <t>Tax District Funding</t>
  </si>
  <si>
    <t>Tax District Total Request</t>
  </si>
  <si>
    <t>GoTriangle portion</t>
  </si>
  <si>
    <t xml:space="preserve">Wake County Tax District, </t>
  </si>
  <si>
    <t>Durham (cost share)</t>
  </si>
  <si>
    <t>Orange (cost share)</t>
  </si>
  <si>
    <t xml:space="preserve"> It will serve GOTRIANGLE,
 Wake Transit Plan and Durham-Orange Transit Plan. </t>
  </si>
  <si>
    <t>FY19 Request (Orange Only)</t>
  </si>
  <si>
    <t>In FY 17 the GoTriangle Board of Trustees approved implementation of a Best-of-Class Enterprise Resource Planning (ERP) system.  The critical goal of the ERP project is to provide business process re-engineering opportunities to achieve more effective and efficient processes throughout the organization. This new system will assist staff with managing Durham, Orange, and Wake counties plans related to the proposed Bus and Rail investment project and Wake County Transit Plan.  The initial estimated allocation percentage between all sources are as followed: 40% GoTriangle portion, 25% for the Wake County Tax District, 35% split between the Durham County Tax District, and the Orange County Tax District.  The project is broken into 3 phases:   
 Phase 1 – Financial Management System(s)
Phase 2 – Customer Relation(s) Management
Phase 3 – Project Management</t>
  </si>
  <si>
    <t>Durham-Orange County Tax District.</t>
  </si>
  <si>
    <t xml:space="preserve">Orange County </t>
  </si>
  <si>
    <t>Durham County</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</si>
</sst>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4" formatCode="_(&quot;$&quot;* #,##0.00_);_(&quot;$&quot;* \(#,##0.00\);_(&quot;$&quot;* &quot;-&quot;??_);_(@_)"/>
    <numFmt numFmtId="43" formatCode="_(* #,##0.00_);_(* \(#,##0.00\);_(* &quot;-&quot;??_);_(@_)"/>
    <numFmt numFmtId="164" formatCode="_(&quot;$&quot;* #,##0_);_(&quot;$&quot;* \(#,##0\);_(&quot;$&quot;* &quot;-&quot;??_);_(@_)"/>
    <numFmt numFmtId="165" formatCode="mmmm\ yyyy"/>
    <numFmt numFmtId="166" formatCode="_(* #,##0_);_(* \(#,##0\);_(* &quot;-&quot;??_);_(@_)"/>
    <numFmt numFmtId="167" formatCode="[$-409]mmm\-yy;@"/>
    <numFmt numFmtId="168" formatCode="[&lt;=9999999]###\-####;\(###\)\ ###\-####"/>
    <numFmt numFmtId="169" formatCode="&quot;$&quot;#,##0"/>
    <numFmt numFmtId="170" formatCode="@\ \ "/>
    <numFmt numFmtId="171" formatCode="[$-409]mmmm\ d\,\ yyyy;@"/>
    <numFmt numFmtId="172" formatCode="000"/>
    <numFmt numFmtId="173" formatCode="00"/>
  </numFmts>
  <fonts count="92" x14ac:knownFonts="1">
    <font>
      <sz val="12"/>
      <color theme="1"/>
      <name val="Times New Roman"/>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2"/>
      <color theme="1"/>
      <name val="Times New Roman"/>
      <family val="2"/>
    </font>
    <font>
      <sz val="12"/>
      <color theme="1"/>
      <name val="Calibri"/>
      <family val="2"/>
    </font>
    <font>
      <u/>
      <sz val="12"/>
      <color theme="10"/>
      <name val="Times New Roman"/>
      <family val="2"/>
    </font>
    <font>
      <b/>
      <sz val="12"/>
      <color theme="0"/>
      <name val="Times New Roman"/>
      <family val="1"/>
    </font>
    <font>
      <b/>
      <sz val="12"/>
      <color theme="1"/>
      <name val="Times New Roman"/>
      <family val="1"/>
    </font>
    <font>
      <sz val="10"/>
      <color theme="1"/>
      <name val="Times New Roman"/>
      <family val="2"/>
    </font>
    <font>
      <sz val="8"/>
      <color rgb="FFFF0000"/>
      <name val="Times New Roman"/>
      <family val="2"/>
    </font>
    <font>
      <sz val="8"/>
      <name val="Times New Roman"/>
      <family val="2"/>
    </font>
    <font>
      <sz val="8"/>
      <color rgb="FF0070C0"/>
      <name val="Times New Roman"/>
      <family val="2"/>
    </font>
    <font>
      <b/>
      <sz val="10"/>
      <color theme="1"/>
      <name val="Times New Roman"/>
      <family val="1"/>
    </font>
    <font>
      <sz val="9"/>
      <color rgb="FF0070C0"/>
      <name val="Times New Roman"/>
      <family val="2"/>
    </font>
    <font>
      <i/>
      <sz val="12"/>
      <color theme="1"/>
      <name val="Times New Roman"/>
      <family val="1"/>
    </font>
    <font>
      <b/>
      <sz val="11"/>
      <color theme="1"/>
      <name val="Times New Roman"/>
      <family val="1"/>
    </font>
    <font>
      <b/>
      <i/>
      <sz val="12"/>
      <color theme="1"/>
      <name val="Calibri"/>
      <family val="2"/>
    </font>
    <font>
      <sz val="9"/>
      <color indexed="81"/>
      <name val="Tahoma"/>
      <family val="2"/>
    </font>
    <font>
      <b/>
      <sz val="9"/>
      <color indexed="81"/>
      <name val="Tahoma"/>
      <family val="2"/>
    </font>
    <font>
      <sz val="12"/>
      <color theme="1"/>
      <name val="Times New Roman"/>
      <family val="1"/>
    </font>
    <font>
      <b/>
      <u/>
      <sz val="11"/>
      <color theme="1"/>
      <name val="Times New Roman"/>
      <family val="1"/>
    </font>
    <font>
      <sz val="13"/>
      <color theme="1"/>
      <name val="Times New Roman"/>
      <family val="2"/>
    </font>
    <font>
      <sz val="13"/>
      <color rgb="FF000000"/>
      <name val="Times New Roman"/>
      <family val="1"/>
    </font>
    <font>
      <sz val="13"/>
      <color theme="1"/>
      <name val="Times New Roman"/>
      <family val="1"/>
    </font>
    <font>
      <b/>
      <sz val="11"/>
      <color theme="1"/>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b/>
      <sz val="11"/>
      <name val="Calibri"/>
      <family val="2"/>
      <scheme val="minor"/>
    </font>
    <font>
      <sz val="20"/>
      <color theme="0"/>
      <name val="Calibri"/>
      <family val="2"/>
      <scheme val="minor"/>
    </font>
    <font>
      <sz val="8"/>
      <color theme="1" tint="0.249977111117893"/>
      <name val="Calibri"/>
      <family val="2"/>
      <scheme val="minor"/>
    </font>
    <font>
      <sz val="11"/>
      <color theme="1" tint="0.34998626667073579"/>
      <name val="Calibri"/>
      <family val="2"/>
      <scheme val="minor"/>
    </font>
    <font>
      <sz val="11"/>
      <color theme="1" tint="0.249977111117893"/>
      <name val="Calibri"/>
      <family val="2"/>
      <scheme val="minor"/>
    </font>
    <font>
      <b/>
      <sz val="11"/>
      <color theme="1" tint="0.249977111117893"/>
      <name val="Calibri"/>
      <family val="2"/>
      <scheme val="minor"/>
    </font>
    <font>
      <b/>
      <sz val="13"/>
      <color theme="1" tint="0.249977111117893"/>
      <name val="Calibri"/>
      <family val="2"/>
      <scheme val="minor"/>
    </font>
    <font>
      <i/>
      <sz val="11"/>
      <color theme="1" tint="0.249977111117893"/>
      <name val="Calibri"/>
      <family val="2"/>
      <scheme val="minor"/>
    </font>
    <font>
      <b/>
      <i/>
      <u/>
      <sz val="11"/>
      <color theme="1" tint="0.249977111117893"/>
      <name val="Calibri"/>
      <family val="2"/>
      <scheme val="minor"/>
    </font>
    <font>
      <b/>
      <sz val="12"/>
      <color theme="1" tint="0.249977111117893"/>
      <name val="Calibri"/>
      <family val="2"/>
      <scheme val="minor"/>
    </font>
    <font>
      <i/>
      <sz val="9"/>
      <color theme="1" tint="0.249977111117893"/>
      <name val="Calibri"/>
      <family val="2"/>
      <scheme val="minor"/>
    </font>
    <font>
      <sz val="20"/>
      <color theme="1" tint="0.249977111117893"/>
      <name val="Calibri"/>
      <family val="2"/>
      <scheme val="minor"/>
    </font>
    <font>
      <i/>
      <sz val="10"/>
      <color theme="1" tint="0.249977111117893"/>
      <name val="Calibri"/>
      <family val="2"/>
      <scheme val="minor"/>
    </font>
    <font>
      <b/>
      <i/>
      <sz val="11"/>
      <color theme="1" tint="0.249977111117893"/>
      <name val="Calibri"/>
      <family val="2"/>
      <scheme val="minor"/>
    </font>
    <font>
      <sz val="7"/>
      <color theme="1" tint="0.249977111117893"/>
      <name val="Arial Narrow"/>
      <family val="2"/>
    </font>
    <font>
      <b/>
      <sz val="20"/>
      <color theme="0"/>
      <name val="Calibri"/>
      <family val="2"/>
      <scheme val="minor"/>
    </font>
    <font>
      <b/>
      <sz val="14"/>
      <color theme="1"/>
      <name val="Calibri"/>
      <family val="2"/>
      <scheme val="minor"/>
    </font>
    <font>
      <sz val="10"/>
      <name val="Arial"/>
      <family val="2"/>
    </font>
    <font>
      <sz val="20"/>
      <color indexed="23"/>
      <name val="Arial Black"/>
      <family val="2"/>
    </font>
    <font>
      <b/>
      <sz val="12"/>
      <name val="Arial"/>
      <family val="2"/>
    </font>
    <font>
      <b/>
      <sz val="14"/>
      <name val="Arial"/>
      <family val="2"/>
    </font>
    <font>
      <sz val="9"/>
      <name val="Arial"/>
      <family val="2"/>
    </font>
    <font>
      <b/>
      <sz val="9"/>
      <name val="Arial"/>
      <family val="2"/>
    </font>
    <font>
      <sz val="12"/>
      <name val="Arial"/>
      <family val="2"/>
    </font>
    <font>
      <u/>
      <sz val="10"/>
      <color theme="10"/>
      <name val="Arial"/>
      <family val="2"/>
    </font>
    <font>
      <sz val="9"/>
      <color indexed="10"/>
      <name val="Arial"/>
      <family val="2"/>
    </font>
    <font>
      <b/>
      <sz val="10"/>
      <name val="Arial"/>
      <family val="2"/>
    </font>
    <font>
      <b/>
      <i/>
      <sz val="14"/>
      <name val="Arial"/>
      <family val="2"/>
    </font>
    <font>
      <b/>
      <sz val="13"/>
      <color theme="0"/>
      <name val="Calibri"/>
      <family val="2"/>
      <scheme val="minor"/>
    </font>
    <font>
      <b/>
      <sz val="18"/>
      <color theme="1"/>
      <name val="Calibri"/>
      <family val="2"/>
      <scheme val="minor"/>
    </font>
    <font>
      <sz val="11"/>
      <color theme="1"/>
      <name val="Calibri Light"/>
      <family val="2"/>
      <scheme val="major"/>
    </font>
    <font>
      <sz val="8"/>
      <color rgb="FF000000"/>
      <name val="Segoe UI"/>
      <family val="2"/>
    </font>
    <font>
      <sz val="11"/>
      <color theme="1"/>
      <name val="Calibri"/>
      <family val="2"/>
    </font>
    <font>
      <b/>
      <sz val="18"/>
      <color theme="1"/>
      <name val="Arial Narrow"/>
      <family val="2"/>
    </font>
    <font>
      <sz val="12"/>
      <color theme="1"/>
      <name val="Arial Narrow"/>
      <family val="2"/>
    </font>
    <font>
      <b/>
      <u/>
      <sz val="14"/>
      <color rgb="FF000000"/>
      <name val="Arial Narrow"/>
      <family val="2"/>
    </font>
    <font>
      <sz val="12"/>
      <color rgb="FF000000"/>
      <name val="Arial Narrow"/>
      <family val="2"/>
    </font>
    <font>
      <sz val="9.5"/>
      <color rgb="FF000000"/>
      <name val="Arial Narrow"/>
      <family val="2"/>
    </font>
    <font>
      <b/>
      <sz val="12"/>
      <color rgb="FF000000"/>
      <name val="Arial Narrow"/>
      <family val="2"/>
    </font>
    <font>
      <sz val="8"/>
      <color rgb="FF000000"/>
      <name val="Arial Narrow"/>
      <family val="2"/>
    </font>
    <font>
      <b/>
      <sz val="8"/>
      <color rgb="FF000000"/>
      <name val="Arial Narrow"/>
      <family val="2"/>
    </font>
    <font>
      <b/>
      <u/>
      <sz val="12"/>
      <color rgb="FF000000"/>
      <name val="Arial Narrow"/>
      <family val="2"/>
    </font>
    <font>
      <sz val="11"/>
      <color theme="1"/>
      <name val="Arial Narrow"/>
      <family val="2"/>
    </font>
    <font>
      <sz val="5"/>
      <color rgb="FF000000"/>
      <name val="Arial Narrow"/>
      <family val="2"/>
    </font>
    <font>
      <sz val="8"/>
      <color theme="1"/>
      <name val="Arial Narrow"/>
      <family val="2"/>
    </font>
    <font>
      <b/>
      <sz val="12"/>
      <color theme="1"/>
      <name val="Arial Narrow"/>
      <family val="2"/>
    </font>
    <font>
      <b/>
      <i/>
      <sz val="12"/>
      <color rgb="FF000000"/>
      <name val="Arial Narrow"/>
      <family val="2"/>
    </font>
    <font>
      <b/>
      <sz val="18"/>
      <color rgb="FF000000"/>
      <name val="Arial Narrow"/>
      <family val="2"/>
    </font>
    <font>
      <b/>
      <sz val="12"/>
      <color rgb="FFFF0000"/>
      <name val="Arial Narrow"/>
      <family val="2"/>
    </font>
    <font>
      <sz val="8"/>
      <color rgb="FFFF0000"/>
      <name val="Arial Narrow"/>
      <family val="2"/>
    </font>
    <font>
      <u/>
      <sz val="12"/>
      <name val="Arial Narrow"/>
      <family val="2"/>
    </font>
    <font>
      <sz val="12"/>
      <name val="Arial Narrow"/>
      <family val="2"/>
    </font>
    <font>
      <b/>
      <u/>
      <sz val="12"/>
      <color rgb="FF0070C0"/>
      <name val="Arial Narrow"/>
      <family val="2"/>
    </font>
    <font>
      <sz val="7"/>
      <color theme="0"/>
      <name val="Arial Narrow"/>
      <family val="2"/>
    </font>
    <font>
      <b/>
      <sz val="13"/>
      <color rgb="FFFF0000"/>
      <name val="Calibri"/>
      <family val="2"/>
      <scheme val="minor"/>
    </font>
    <font>
      <b/>
      <sz val="11"/>
      <color rgb="FFFF0000"/>
      <name val="Calibri"/>
      <family val="2"/>
      <scheme val="minor"/>
    </font>
    <font>
      <sz val="10"/>
      <color theme="1" tint="0.249977111117893"/>
      <name val="Calibri"/>
      <family val="2"/>
      <scheme val="minor"/>
    </font>
    <font>
      <sz val="12"/>
      <color theme="1" tint="0.249977111117893"/>
      <name val="Calibri"/>
      <family val="2"/>
      <scheme val="minor"/>
    </font>
  </fonts>
  <fills count="17">
    <fill>
      <patternFill patternType="none"/>
    </fill>
    <fill>
      <patternFill patternType="gray125"/>
    </fill>
    <fill>
      <patternFill patternType="solid">
        <fgColor theme="1"/>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rgb="FFFFFFCC"/>
        <bgColor indexed="64"/>
      </patternFill>
    </fill>
    <fill>
      <patternFill patternType="solid">
        <fgColor rgb="FFCCFFCC"/>
        <bgColor indexed="64"/>
      </patternFill>
    </fill>
    <fill>
      <patternFill patternType="solid">
        <fgColor theme="0"/>
        <bgColor indexed="64"/>
      </patternFill>
    </fill>
    <fill>
      <patternFill patternType="solid">
        <fgColor rgb="FFFCDBD6"/>
        <bgColor indexed="64"/>
      </patternFill>
    </fill>
    <fill>
      <patternFill patternType="solid">
        <fgColor theme="0" tint="-4.9989318521683403E-2"/>
        <bgColor indexed="64"/>
      </patternFill>
    </fill>
    <fill>
      <patternFill patternType="solid">
        <fgColor theme="2" tint="-0.249977111117893"/>
        <bgColor indexed="64"/>
      </patternFill>
    </fill>
    <fill>
      <patternFill patternType="solid">
        <fgColor theme="2" tint="-0.499984740745262"/>
        <bgColor indexed="64"/>
      </patternFill>
    </fill>
    <fill>
      <patternFill patternType="solid">
        <fgColor theme="9" tint="0.79998168889431442"/>
        <bgColor indexed="64"/>
      </patternFill>
    </fill>
    <fill>
      <patternFill patternType="solid">
        <fgColor theme="1" tint="0.499984740745262"/>
        <bgColor indexed="64"/>
      </patternFill>
    </fill>
    <fill>
      <patternFill patternType="solid">
        <fgColor indexed="45"/>
        <bgColor indexed="64"/>
      </patternFill>
    </fill>
    <fill>
      <patternFill patternType="solid">
        <fgColor theme="0" tint="-0.499984740745262"/>
        <bgColor indexed="64"/>
      </patternFill>
    </fill>
    <fill>
      <patternFill patternType="solid">
        <fgColor theme="5" tint="0.79998168889431442"/>
        <bgColor indexed="64"/>
      </patternFill>
    </fill>
  </fills>
  <borders count="93">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theme="2" tint="-0.24994659260841701"/>
      </left>
      <right style="thin">
        <color theme="2" tint="-0.24994659260841701"/>
      </right>
      <top style="thin">
        <color theme="2" tint="-0.24994659260841701"/>
      </top>
      <bottom style="double">
        <color theme="2" tint="-0.24994659260841701"/>
      </bottom>
      <diagonal/>
    </border>
    <border>
      <left style="thin">
        <color theme="2" tint="-0.24994659260841701"/>
      </left>
      <right style="thin">
        <color theme="2" tint="-0.24994659260841701"/>
      </right>
      <top style="thin">
        <color theme="2" tint="-0.24994659260841701"/>
      </top>
      <bottom style="thin">
        <color theme="2" tint="-0.24994659260841701"/>
      </bottom>
      <diagonal/>
    </border>
    <border>
      <left style="thin">
        <color theme="2" tint="-0.24994659260841701"/>
      </left>
      <right style="thin">
        <color theme="2" tint="-0.24994659260841701"/>
      </right>
      <top style="medium">
        <color theme="2" tint="-0.24994659260841701"/>
      </top>
      <bottom style="medium">
        <color theme="2" tint="-0.24994659260841701"/>
      </bottom>
      <diagonal/>
    </border>
    <border>
      <left style="thin">
        <color theme="2" tint="-0.24994659260841701"/>
      </left>
      <right style="thin">
        <color theme="2" tint="-0.24994659260841701"/>
      </right>
      <top style="thin">
        <color theme="2" tint="-0.24994659260841701"/>
      </top>
      <bottom/>
      <diagonal/>
    </border>
    <border>
      <left style="thin">
        <color theme="2" tint="-0.24994659260841701"/>
      </left>
      <right style="thin">
        <color theme="2" tint="-0.24994659260841701"/>
      </right>
      <top/>
      <bottom style="thin">
        <color theme="2" tint="-0.24994659260841701"/>
      </bottom>
      <diagonal/>
    </border>
    <border>
      <left/>
      <right/>
      <top/>
      <bottom style="thin">
        <color theme="0" tint="-0.24994659260841701"/>
      </bottom>
      <diagonal/>
    </border>
    <border>
      <left style="thin">
        <color theme="2" tint="-0.24994659260841701"/>
      </left>
      <right/>
      <top style="double">
        <color theme="2" tint="-0.24994659260841701"/>
      </top>
      <bottom style="thin">
        <color theme="2" tint="-0.24994659260841701"/>
      </bottom>
      <diagonal/>
    </border>
    <border>
      <left/>
      <right style="thin">
        <color theme="2" tint="-0.24994659260841701"/>
      </right>
      <top style="double">
        <color theme="2" tint="-0.24994659260841701"/>
      </top>
      <bottom style="thin">
        <color theme="2" tint="-0.24994659260841701"/>
      </bottom>
      <diagonal/>
    </border>
    <border>
      <left style="thin">
        <color theme="2" tint="-0.24994659260841701"/>
      </left>
      <right/>
      <top style="thin">
        <color theme="2" tint="-0.24994659260841701"/>
      </top>
      <bottom style="double">
        <color theme="2" tint="-0.24994659260841701"/>
      </bottom>
      <diagonal/>
    </border>
    <border>
      <left/>
      <right style="thin">
        <color theme="2" tint="-0.24994659260841701"/>
      </right>
      <top style="thin">
        <color theme="2" tint="-0.24994659260841701"/>
      </top>
      <bottom style="double">
        <color theme="2" tint="-0.24994659260841701"/>
      </bottom>
      <diagonal/>
    </border>
    <border>
      <left style="thin">
        <color theme="2" tint="-0.24994659260841701"/>
      </left>
      <right/>
      <top style="medium">
        <color theme="2" tint="-0.24994659260841701"/>
      </top>
      <bottom/>
      <diagonal/>
    </border>
    <border>
      <left/>
      <right style="thin">
        <color theme="2" tint="-0.24994659260841701"/>
      </right>
      <top style="medium">
        <color theme="2" tint="-0.24994659260841701"/>
      </top>
      <bottom/>
      <diagonal/>
    </border>
    <border>
      <left style="thin">
        <color theme="2" tint="-0.24994659260841701"/>
      </left>
      <right/>
      <top/>
      <bottom style="thin">
        <color theme="2" tint="-0.24994659260841701"/>
      </bottom>
      <diagonal/>
    </border>
    <border>
      <left/>
      <right style="thin">
        <color theme="2" tint="-0.24994659260841701"/>
      </right>
      <top/>
      <bottom style="thin">
        <color theme="2" tint="-0.24994659260841701"/>
      </bottom>
      <diagonal/>
    </border>
    <border>
      <left style="thin">
        <color theme="2" tint="-0.24994659260841701"/>
      </left>
      <right/>
      <top style="thin">
        <color theme="2" tint="-0.24994659260841701"/>
      </top>
      <bottom style="thin">
        <color theme="2" tint="-0.24994659260841701"/>
      </bottom>
      <diagonal/>
    </border>
    <border>
      <left/>
      <right/>
      <top style="thin">
        <color theme="2" tint="-0.24994659260841701"/>
      </top>
      <bottom style="thin">
        <color theme="2" tint="-0.24994659260841701"/>
      </bottom>
      <diagonal/>
    </border>
    <border>
      <left/>
      <right style="thin">
        <color theme="2" tint="-0.24994659260841701"/>
      </right>
      <top style="thin">
        <color theme="2" tint="-0.24994659260841701"/>
      </top>
      <bottom style="thin">
        <color theme="2" tint="-0.24994659260841701"/>
      </bottom>
      <diagonal/>
    </border>
    <border>
      <left style="thin">
        <color theme="2" tint="-0.24994659260841701"/>
      </left>
      <right/>
      <top/>
      <bottom/>
      <diagonal/>
    </border>
    <border>
      <left/>
      <right style="thin">
        <color theme="2" tint="-0.24994659260841701"/>
      </right>
      <top/>
      <bottom/>
      <diagonal/>
    </border>
    <border>
      <left style="thin">
        <color indexed="64"/>
      </left>
      <right style="thin">
        <color indexed="64"/>
      </right>
      <top/>
      <bottom style="thin">
        <color indexed="64"/>
      </bottom>
      <diagonal/>
    </border>
    <border>
      <left style="thin">
        <color theme="0" tint="-0.24994659260841701"/>
      </left>
      <right style="thin">
        <color theme="0" tint="-0.24994659260841701"/>
      </right>
      <top style="thin">
        <color theme="2" tint="-0.24994659260841701"/>
      </top>
      <bottom style="thin">
        <color theme="0" tint="-0.24994659260841701"/>
      </bottom>
      <diagonal/>
    </border>
    <border>
      <left style="thin">
        <color theme="0" tint="-0.24994659260841701"/>
      </left>
      <right/>
      <top style="thin">
        <color theme="0" tint="-0.24994659260841701"/>
      </top>
      <bottom style="double">
        <color theme="0" tint="-0.24994659260841701"/>
      </bottom>
      <diagonal/>
    </border>
    <border>
      <left/>
      <right style="thin">
        <color theme="0" tint="-0.24994659260841701"/>
      </right>
      <top style="thin">
        <color theme="0" tint="-0.24994659260841701"/>
      </top>
      <bottom style="double">
        <color theme="0" tint="-0.24994659260841701"/>
      </bottom>
      <diagonal/>
    </border>
    <border>
      <left style="thin">
        <color theme="2" tint="-0.24994659260841701"/>
      </left>
      <right/>
      <top style="double">
        <color theme="0" tint="-0.24994659260841701"/>
      </top>
      <bottom style="thin">
        <color theme="2" tint="-0.24994659260841701"/>
      </bottom>
      <diagonal/>
    </border>
    <border>
      <left/>
      <right style="thin">
        <color theme="2" tint="-0.24994659260841701"/>
      </right>
      <top style="double">
        <color theme="0" tint="-0.24994659260841701"/>
      </top>
      <bottom style="thin">
        <color theme="2" tint="-0.24994659260841701"/>
      </bottom>
      <diagonal/>
    </border>
    <border>
      <left style="thin">
        <color theme="0" tint="-0.499984740745262"/>
      </left>
      <right/>
      <top style="thin">
        <color theme="2" tint="-0.24994659260841701"/>
      </top>
      <bottom style="double">
        <color theme="0" tint="-0.24994659260841701"/>
      </bottom>
      <diagonal/>
    </border>
    <border>
      <left/>
      <right style="thin">
        <color theme="0" tint="-0.499984740745262"/>
      </right>
      <top style="thin">
        <color theme="2" tint="-0.24994659260841701"/>
      </top>
      <bottom style="double">
        <color theme="0" tint="-0.24994659260841701"/>
      </bottom>
      <diagonal/>
    </border>
    <border>
      <left style="thin">
        <color theme="2" tint="-0.24994659260841701"/>
      </left>
      <right/>
      <top style="thin">
        <color theme="2" tint="-0.24994659260841701"/>
      </top>
      <bottom/>
      <diagonal/>
    </border>
    <border>
      <left/>
      <right style="thin">
        <color theme="2" tint="-0.24994659260841701"/>
      </right>
      <top style="thin">
        <color theme="2" tint="-0.24994659260841701"/>
      </top>
      <bottom/>
      <diagonal/>
    </border>
    <border>
      <left/>
      <right/>
      <top style="thin">
        <color theme="2" tint="-0.24994659260841701"/>
      </top>
      <bottom/>
      <diagonal/>
    </border>
    <border>
      <left/>
      <right/>
      <top/>
      <bottom style="thin">
        <color theme="2" tint="-0.24994659260841701"/>
      </bottom>
      <diagonal/>
    </border>
    <border>
      <left style="thin">
        <color theme="0" tint="-0.24994659260841701"/>
      </left>
      <right style="thin">
        <color theme="0" tint="-0.24994659260841701"/>
      </right>
      <top style="thin">
        <color theme="2" tint="-0.24994659260841701"/>
      </top>
      <bottom style="thin">
        <color theme="2" tint="-0.24994659260841701"/>
      </bottom>
      <diagonal/>
    </border>
    <border>
      <left style="thin">
        <color theme="2" tint="-0.24994659260841701"/>
      </left>
      <right/>
      <top style="double">
        <color theme="2" tint="-0.24994659260841701"/>
      </top>
      <bottom style="double">
        <color theme="2" tint="-0.24994659260841701"/>
      </bottom>
      <diagonal/>
    </border>
    <border>
      <left/>
      <right style="thin">
        <color theme="2" tint="-0.24994659260841701"/>
      </right>
      <top style="double">
        <color theme="2" tint="-0.24994659260841701"/>
      </top>
      <bottom style="double">
        <color theme="2" tint="-0.24994659260841701"/>
      </bottom>
      <diagonal/>
    </border>
    <border>
      <left style="thin">
        <color theme="0" tint="-0.24994659260841701"/>
      </left>
      <right/>
      <top style="thin">
        <color theme="2" tint="-0.24994659260841701"/>
      </top>
      <bottom style="thin">
        <color theme="0" tint="-0.24994659260841701"/>
      </bottom>
      <diagonal/>
    </border>
    <border>
      <left/>
      <right/>
      <top style="thin">
        <color theme="2"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2" tint="-0.24994659260841701"/>
      </left>
      <right style="thin">
        <color theme="2" tint="-0.24994659260841701"/>
      </right>
      <top style="thin">
        <color indexed="64"/>
      </top>
      <bottom style="thin">
        <color theme="2" tint="-0.24994659260841701"/>
      </bottom>
      <diagonal/>
    </border>
    <border>
      <left style="thin">
        <color theme="2" tint="-0.24994659260841701"/>
      </left>
      <right style="thin">
        <color theme="2" tint="-0.24994659260841701"/>
      </right>
      <top style="thin">
        <color theme="2" tint="-0.24994659260841701"/>
      </top>
      <bottom style="thin">
        <color indexed="64"/>
      </bottom>
      <diagonal/>
    </border>
    <border>
      <left style="medium">
        <color indexed="64"/>
      </left>
      <right/>
      <top style="medium">
        <color indexed="64"/>
      </top>
      <bottom style="double">
        <color theme="2" tint="-0.24994659260841701"/>
      </bottom>
      <diagonal/>
    </border>
    <border>
      <left/>
      <right style="thin">
        <color theme="2" tint="-0.24994659260841701"/>
      </right>
      <top style="medium">
        <color indexed="64"/>
      </top>
      <bottom style="double">
        <color theme="2" tint="-0.24994659260841701"/>
      </bottom>
      <diagonal/>
    </border>
    <border>
      <left style="thin">
        <color theme="2" tint="-0.24994659260841701"/>
      </left>
      <right style="medium">
        <color indexed="64"/>
      </right>
      <top style="medium">
        <color indexed="64"/>
      </top>
      <bottom style="double">
        <color theme="2" tint="-0.24994659260841701"/>
      </bottom>
      <diagonal/>
    </border>
    <border>
      <left style="medium">
        <color indexed="64"/>
      </left>
      <right/>
      <top style="double">
        <color theme="2" tint="-0.24994659260841701"/>
      </top>
      <bottom/>
      <diagonal/>
    </border>
    <border>
      <left/>
      <right style="medium">
        <color indexed="64"/>
      </right>
      <top style="double">
        <color theme="2" tint="-0.24994659260841701"/>
      </top>
      <bottom style="thin">
        <color theme="2" tint="-0.24994659260841701"/>
      </bottom>
      <diagonal/>
    </border>
    <border>
      <left style="medium">
        <color indexed="64"/>
      </left>
      <right/>
      <top/>
      <bottom/>
      <diagonal/>
    </border>
    <border>
      <left/>
      <right style="medium">
        <color indexed="64"/>
      </right>
      <top/>
      <bottom/>
      <diagonal/>
    </border>
    <border>
      <left style="medium">
        <color indexed="64"/>
      </left>
      <right/>
      <top/>
      <bottom style="thin">
        <color theme="0" tint="-0.24994659260841701"/>
      </bottom>
      <diagonal/>
    </border>
    <border>
      <left/>
      <right style="medium">
        <color indexed="64"/>
      </right>
      <top/>
      <bottom style="thin">
        <color theme="0" tint="-0.24994659260841701"/>
      </bottom>
      <diagonal/>
    </border>
    <border>
      <left style="medium">
        <color indexed="64"/>
      </left>
      <right style="thin">
        <color theme="2" tint="-0.24994659260841701"/>
      </right>
      <top style="thin">
        <color theme="2" tint="-0.24994659260841701"/>
      </top>
      <bottom style="thin">
        <color theme="2" tint="-0.24994659260841701"/>
      </bottom>
      <diagonal/>
    </border>
    <border>
      <left style="thin">
        <color theme="2" tint="-0.24994659260841701"/>
      </left>
      <right style="medium">
        <color indexed="64"/>
      </right>
      <top style="thin">
        <color theme="2" tint="-0.24994659260841701"/>
      </top>
      <bottom style="thin">
        <color theme="2" tint="-0.24994659260841701"/>
      </bottom>
      <diagonal/>
    </border>
    <border>
      <left style="medium">
        <color indexed="64"/>
      </left>
      <right/>
      <top style="thin">
        <color theme="2" tint="-0.24994659260841701"/>
      </top>
      <bottom/>
      <diagonal/>
    </border>
    <border>
      <left style="medium">
        <color indexed="64"/>
      </left>
      <right/>
      <top/>
      <bottom style="thin">
        <color theme="2" tint="-0.24994659260841701"/>
      </bottom>
      <diagonal/>
    </border>
    <border>
      <left style="medium">
        <color indexed="64"/>
      </left>
      <right style="thin">
        <color theme="2" tint="-0.24994659260841701"/>
      </right>
      <top style="thin">
        <color theme="2" tint="-0.24994659260841701"/>
      </top>
      <bottom/>
      <diagonal/>
    </border>
    <border>
      <left style="thin">
        <color theme="2" tint="-0.24994659260841701"/>
      </left>
      <right style="medium">
        <color indexed="64"/>
      </right>
      <top style="thin">
        <color theme="2" tint="-0.24994659260841701"/>
      </top>
      <bottom/>
      <diagonal/>
    </border>
    <border>
      <left style="medium">
        <color indexed="64"/>
      </left>
      <right style="thin">
        <color theme="2" tint="-0.24994659260841701"/>
      </right>
      <top style="thin">
        <color indexed="64"/>
      </top>
      <bottom style="thin">
        <color theme="2" tint="-0.24994659260841701"/>
      </bottom>
      <diagonal/>
    </border>
    <border>
      <left style="thin">
        <color theme="2" tint="-0.24994659260841701"/>
      </left>
      <right style="medium">
        <color indexed="64"/>
      </right>
      <top style="thin">
        <color indexed="64"/>
      </top>
      <bottom style="thin">
        <color theme="2" tint="-0.24994659260841701"/>
      </bottom>
      <diagonal/>
    </border>
    <border>
      <left style="medium">
        <color indexed="64"/>
      </left>
      <right style="thin">
        <color theme="2" tint="-0.24994659260841701"/>
      </right>
      <top style="thin">
        <color theme="2" tint="-0.24994659260841701"/>
      </top>
      <bottom style="thin">
        <color indexed="64"/>
      </bottom>
      <diagonal/>
    </border>
    <border>
      <left style="thin">
        <color theme="2" tint="-0.24994659260841701"/>
      </left>
      <right style="medium">
        <color indexed="64"/>
      </right>
      <top style="thin">
        <color theme="2" tint="-0.24994659260841701"/>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theme="2" tint="-0.24994659260841701"/>
      </right>
      <top/>
      <bottom style="thin">
        <color theme="2" tint="-0.24994659260841701"/>
      </bottom>
      <diagonal/>
    </border>
    <border>
      <left style="thin">
        <color theme="2" tint="-0.24994659260841701"/>
      </left>
      <right style="medium">
        <color indexed="64"/>
      </right>
      <top/>
      <bottom style="thin">
        <color theme="2" tint="-0.24994659260841701"/>
      </bottom>
      <diagonal/>
    </border>
    <border>
      <left style="medium">
        <color indexed="64"/>
      </left>
      <right/>
      <top style="thin">
        <color theme="2" tint="-0.24994659260841701"/>
      </top>
      <bottom style="thin">
        <color theme="2" tint="-0.24994659260841701"/>
      </bottom>
      <diagonal/>
    </border>
    <border>
      <left/>
      <right style="medium">
        <color indexed="64"/>
      </right>
      <top style="thin">
        <color theme="2" tint="-0.24994659260841701"/>
      </top>
      <bottom style="thin">
        <color theme="2" tint="-0.24994659260841701"/>
      </bottom>
      <diagonal/>
    </border>
    <border>
      <left style="medium">
        <color indexed="64"/>
      </left>
      <right style="thin">
        <color theme="2" tint="-0.24994659260841701"/>
      </right>
      <top style="thin">
        <color theme="2" tint="-0.24994659260841701"/>
      </top>
      <bottom style="double">
        <color theme="2" tint="-0.24994659260841701"/>
      </bottom>
      <diagonal/>
    </border>
    <border>
      <left style="thin">
        <color theme="2" tint="-0.24994659260841701"/>
      </left>
      <right style="medium">
        <color indexed="64"/>
      </right>
      <top style="thin">
        <color theme="2" tint="-0.24994659260841701"/>
      </top>
      <bottom style="double">
        <color theme="2" tint="-0.24994659260841701"/>
      </bottom>
      <diagonal/>
    </border>
    <border>
      <left style="thin">
        <color theme="2" tint="-0.24994659260841701"/>
      </left>
      <right style="medium">
        <color indexed="64"/>
      </right>
      <top style="medium">
        <color theme="2" tint="-0.24994659260841701"/>
      </top>
      <bottom style="medium">
        <color theme="2" tint="-0.24994659260841701"/>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double">
        <color theme="2" tint="-0.24994659260841701"/>
      </bottom>
      <diagonal/>
    </border>
    <border>
      <left/>
      <right/>
      <top style="double">
        <color theme="2" tint="-0.24994659260841701"/>
      </top>
      <bottom/>
      <diagonal/>
    </border>
    <border>
      <left/>
      <right/>
      <top style="double">
        <color theme="2" tint="-0.24994659260841701"/>
      </top>
      <bottom style="thin">
        <color theme="2" tint="-0.24994659260841701"/>
      </bottom>
      <diagonal/>
    </border>
  </borders>
  <cellStyleXfs count="10">
    <xf numFmtId="0" fontId="0" fillId="0" borderId="0"/>
    <xf numFmtId="43" fontId="9" fillId="0" borderId="0" applyFont="0" applyFill="0" applyBorder="0" applyAlignment="0" applyProtection="0"/>
    <xf numFmtId="44" fontId="9" fillId="0" borderId="0" applyFont="0" applyFill="0" applyBorder="0" applyAlignment="0" applyProtection="0"/>
    <xf numFmtId="9" fontId="9" fillId="0" borderId="0" applyFont="0" applyFill="0" applyBorder="0" applyAlignment="0" applyProtection="0"/>
    <xf numFmtId="0" fontId="11" fillId="0" borderId="0" applyNumberFormat="0" applyFill="0" applyBorder="0" applyAlignment="0" applyProtection="0"/>
    <xf numFmtId="0" fontId="51" fillId="0" borderId="0"/>
    <xf numFmtId="0" fontId="58" fillId="0" borderId="0" applyNumberFormat="0" applyFill="0" applyBorder="0" applyAlignment="0" applyProtection="0"/>
    <xf numFmtId="44" fontId="51" fillId="0" borderId="0" applyFont="0" applyFill="0" applyBorder="0" applyAlignment="0" applyProtection="0"/>
    <xf numFmtId="0" fontId="51" fillId="0" borderId="0"/>
    <xf numFmtId="44" fontId="51" fillId="0" borderId="0" applyFont="0" applyFill="0" applyBorder="0" applyAlignment="0" applyProtection="0"/>
  </cellStyleXfs>
  <cellXfs count="564">
    <xf numFmtId="0" fontId="0" fillId="0" borderId="0" xfId="0"/>
    <xf numFmtId="0" fontId="0" fillId="4" borderId="0" xfId="0" applyFill="1"/>
    <xf numFmtId="0" fontId="13" fillId="0" borderId="0" xfId="0" applyFont="1"/>
    <xf numFmtId="166" fontId="0" fillId="0" borderId="2" xfId="0" applyNumberFormat="1" applyBorder="1"/>
    <xf numFmtId="166" fontId="0" fillId="0" borderId="2" xfId="1" applyNumberFormat="1" applyFont="1" applyFill="1" applyBorder="1"/>
    <xf numFmtId="166" fontId="0" fillId="5" borderId="2" xfId="1" applyNumberFormat="1" applyFont="1" applyFill="1" applyBorder="1"/>
    <xf numFmtId="0" fontId="14" fillId="0" borderId="2" xfId="0" applyFont="1" applyBorder="1"/>
    <xf numFmtId="0" fontId="14" fillId="0" borderId="2" xfId="0" applyFont="1" applyBorder="1" applyAlignment="1">
      <alignment wrapText="1"/>
    </xf>
    <xf numFmtId="0" fontId="13" fillId="4" borderId="2" xfId="0" applyFont="1" applyFill="1" applyBorder="1"/>
    <xf numFmtId="166" fontId="0" fillId="4" borderId="2" xfId="0" applyNumberFormat="1" applyFill="1" applyBorder="1"/>
    <xf numFmtId="166" fontId="15" fillId="0" borderId="0" xfId="0" applyNumberFormat="1" applyFont="1" applyFill="1" applyBorder="1" applyAlignment="1">
      <alignment wrapText="1"/>
    </xf>
    <xf numFmtId="0" fontId="18" fillId="0" borderId="2" xfId="0" applyFont="1" applyBorder="1" applyAlignment="1">
      <alignment wrapText="1"/>
    </xf>
    <xf numFmtId="0" fontId="18" fillId="0" borderId="3" xfId="0" applyFont="1" applyFill="1" applyBorder="1" applyAlignment="1">
      <alignment wrapText="1"/>
    </xf>
    <xf numFmtId="0" fontId="17" fillId="0" borderId="0" xfId="0" applyFont="1" applyAlignment="1"/>
    <xf numFmtId="166" fontId="19" fillId="0" borderId="0" xfId="0" applyNumberFormat="1" applyFont="1" applyAlignment="1"/>
    <xf numFmtId="0" fontId="16" fillId="0" borderId="0" xfId="0" applyFont="1" applyAlignment="1">
      <alignment horizontal="right"/>
    </xf>
    <xf numFmtId="0" fontId="0" fillId="0" borderId="0" xfId="0" applyFill="1" applyBorder="1" applyAlignment="1">
      <alignment horizontal="center"/>
    </xf>
    <xf numFmtId="0" fontId="20" fillId="0" borderId="0" xfId="0" applyFont="1" applyFill="1"/>
    <xf numFmtId="0" fontId="0" fillId="4" borderId="4" xfId="0" applyFill="1" applyBorder="1" applyAlignment="1">
      <alignment horizontal="center"/>
    </xf>
    <xf numFmtId="10" fontId="0" fillId="6" borderId="1" xfId="3" applyNumberFormat="1" applyFont="1" applyFill="1" applyBorder="1" applyAlignment="1">
      <alignment horizontal="center"/>
    </xf>
    <xf numFmtId="0" fontId="18" fillId="4" borderId="2" xfId="0" applyFont="1" applyFill="1" applyBorder="1"/>
    <xf numFmtId="0" fontId="21" fillId="4" borderId="2" xfId="0" applyFont="1" applyFill="1" applyBorder="1"/>
    <xf numFmtId="10" fontId="0" fillId="3" borderId="1" xfId="3" applyNumberFormat="1" applyFont="1" applyFill="1" applyBorder="1" applyAlignment="1">
      <alignment horizontal="center"/>
    </xf>
    <xf numFmtId="0" fontId="22" fillId="0" borderId="0" xfId="0" applyFont="1" applyAlignment="1">
      <alignment vertical="center"/>
    </xf>
    <xf numFmtId="0" fontId="10" fillId="0" borderId="0" xfId="0" applyFont="1" applyAlignment="1">
      <alignment vertical="center"/>
    </xf>
    <xf numFmtId="0" fontId="0" fillId="4" borderId="2" xfId="0" applyFill="1" applyBorder="1" applyAlignment="1">
      <alignment horizontal="center"/>
    </xf>
    <xf numFmtId="0" fontId="0" fillId="4" borderId="9" xfId="0" applyFill="1" applyBorder="1"/>
    <xf numFmtId="0" fontId="0" fillId="4" borderId="7" xfId="0" applyFill="1" applyBorder="1"/>
    <xf numFmtId="0" fontId="0" fillId="4" borderId="8" xfId="0" applyFill="1" applyBorder="1"/>
    <xf numFmtId="0" fontId="0" fillId="4" borderId="8" xfId="0" applyFill="1" applyBorder="1" applyAlignment="1"/>
    <xf numFmtId="0" fontId="0" fillId="4" borderId="11" xfId="0" applyFill="1" applyBorder="1" applyAlignment="1"/>
    <xf numFmtId="0" fontId="25" fillId="4" borderId="13" xfId="0" applyFont="1" applyFill="1" applyBorder="1" applyAlignment="1"/>
    <xf numFmtId="0" fontId="25" fillId="4" borderId="14" xfId="0" applyFont="1" applyFill="1" applyBorder="1" applyAlignment="1"/>
    <xf numFmtId="0" fontId="27" fillId="0" borderId="0" xfId="0" applyFont="1"/>
    <xf numFmtId="0" fontId="29" fillId="0" borderId="0" xfId="0" applyFont="1"/>
    <xf numFmtId="0" fontId="28" fillId="0" borderId="0" xfId="0" applyFont="1" applyBorder="1" applyAlignment="1">
      <alignment horizontal="left" wrapText="1"/>
    </xf>
    <xf numFmtId="0" fontId="28" fillId="0" borderId="0" xfId="0" applyFont="1" applyBorder="1" applyAlignment="1">
      <alignment horizontal="left"/>
    </xf>
    <xf numFmtId="0" fontId="8" fillId="0" borderId="0" xfId="0" applyFont="1"/>
    <xf numFmtId="0" fontId="30" fillId="0" borderId="0" xfId="0" applyFont="1"/>
    <xf numFmtId="0" fontId="8" fillId="7" borderId="0" xfId="0" applyFont="1" applyFill="1"/>
    <xf numFmtId="14" fontId="33" fillId="7" borderId="0" xfId="0" applyNumberFormat="1" applyFont="1" applyFill="1" applyBorder="1" applyAlignment="1"/>
    <xf numFmtId="0" fontId="30" fillId="7" borderId="0" xfId="0" applyFont="1" applyFill="1"/>
    <xf numFmtId="0" fontId="32" fillId="7" borderId="0" xfId="0" applyFont="1" applyFill="1"/>
    <xf numFmtId="0" fontId="8" fillId="10" borderId="0" xfId="0" applyFont="1" applyFill="1"/>
    <xf numFmtId="0" fontId="35" fillId="4" borderId="0" xfId="0" applyFont="1" applyFill="1"/>
    <xf numFmtId="0" fontId="36" fillId="7" borderId="0" xfId="0" applyFont="1" applyFill="1"/>
    <xf numFmtId="14" fontId="38" fillId="7" borderId="0" xfId="0" applyNumberFormat="1" applyFont="1" applyFill="1" applyBorder="1" applyAlignment="1"/>
    <xf numFmtId="0" fontId="38" fillId="7" borderId="0" xfId="0" applyFont="1" applyFill="1"/>
    <xf numFmtId="0" fontId="43" fillId="7" borderId="0" xfId="0" applyFont="1" applyFill="1"/>
    <xf numFmtId="0" fontId="38" fillId="7" borderId="0" xfId="0" applyFont="1" applyFill="1" applyAlignment="1">
      <alignment horizontal="center" vertical="top"/>
    </xf>
    <xf numFmtId="0" fontId="45" fillId="4" borderId="0" xfId="0" applyFont="1" applyFill="1"/>
    <xf numFmtId="166" fontId="38" fillId="8" borderId="20" xfId="1" applyNumberFormat="1" applyFont="1" applyFill="1" applyBorder="1"/>
    <xf numFmtId="0" fontId="39" fillId="7" borderId="0" xfId="0" applyFont="1" applyFill="1"/>
    <xf numFmtId="0" fontId="34" fillId="7" borderId="0" xfId="0" applyFont="1" applyFill="1" applyAlignment="1">
      <alignment vertical="top"/>
    </xf>
    <xf numFmtId="0" fontId="34" fillId="10" borderId="0" xfId="0" applyFont="1" applyFill="1" applyAlignment="1">
      <alignment vertical="top"/>
    </xf>
    <xf numFmtId="0" fontId="39" fillId="7" borderId="0" xfId="0" applyFont="1" applyFill="1" applyAlignment="1">
      <alignment vertical="top"/>
    </xf>
    <xf numFmtId="0" fontId="38" fillId="10" borderId="0" xfId="0" applyFont="1" applyFill="1"/>
    <xf numFmtId="166" fontId="38" fillId="7" borderId="0" xfId="1" applyNumberFormat="1" applyFont="1" applyFill="1" applyBorder="1" applyAlignment="1">
      <alignment horizontal="center" vertical="center"/>
    </xf>
    <xf numFmtId="0" fontId="35" fillId="11" borderId="0" xfId="0" applyFont="1" applyFill="1"/>
    <xf numFmtId="0" fontId="45" fillId="11" borderId="0" xfId="0" applyFont="1" applyFill="1"/>
    <xf numFmtId="0" fontId="49" fillId="11" borderId="0" xfId="0" applyFont="1" applyFill="1"/>
    <xf numFmtId="166" fontId="38" fillId="7" borderId="0" xfId="1" applyNumberFormat="1" applyFont="1" applyFill="1" applyBorder="1" applyAlignment="1">
      <alignment horizontal="left" vertical="center" wrapText="1"/>
    </xf>
    <xf numFmtId="166" fontId="38" fillId="12" borderId="17" xfId="1" applyNumberFormat="1" applyFont="1" applyFill="1" applyBorder="1"/>
    <xf numFmtId="0" fontId="39" fillId="4" borderId="17" xfId="0" applyFont="1" applyFill="1" applyBorder="1" applyAlignment="1">
      <alignment horizontal="center"/>
    </xf>
    <xf numFmtId="0" fontId="39" fillId="9" borderId="16" xfId="0" applyFont="1" applyFill="1" applyBorder="1" applyAlignment="1"/>
    <xf numFmtId="14" fontId="38" fillId="9" borderId="16" xfId="0" applyNumberFormat="1" applyFont="1" applyFill="1" applyBorder="1" applyAlignment="1"/>
    <xf numFmtId="0" fontId="51" fillId="0" borderId="0" xfId="5" applyProtection="1"/>
    <xf numFmtId="0" fontId="51" fillId="0" borderId="0" xfId="5"/>
    <xf numFmtId="0" fontId="52" fillId="0" borderId="0" xfId="5" applyFont="1" applyAlignment="1">
      <alignment vertical="center"/>
    </xf>
    <xf numFmtId="0" fontId="53" fillId="0" borderId="0" xfId="5" applyFont="1"/>
    <xf numFmtId="0" fontId="52" fillId="0" borderId="0" xfId="5" applyFont="1" applyFill="1" applyAlignment="1" applyProtection="1">
      <alignment horizontal="center" vertical="center"/>
    </xf>
    <xf numFmtId="0" fontId="51" fillId="0" borderId="0" xfId="5" applyFill="1"/>
    <xf numFmtId="0" fontId="52" fillId="0" borderId="0" xfId="5" applyFont="1" applyFill="1" applyAlignment="1">
      <alignment vertical="center"/>
    </xf>
    <xf numFmtId="0" fontId="54" fillId="0" borderId="0" xfId="5" applyFont="1" applyFill="1" applyAlignment="1" applyProtection="1">
      <alignment vertical="center"/>
    </xf>
    <xf numFmtId="0" fontId="56" fillId="0" borderId="0" xfId="5" applyFont="1" applyProtection="1"/>
    <xf numFmtId="14" fontId="55" fillId="0" borderId="0" xfId="5" applyNumberFormat="1" applyFont="1" applyAlignment="1" applyProtection="1">
      <alignment horizontal="left"/>
    </xf>
    <xf numFmtId="0" fontId="55" fillId="0" borderId="0" xfId="5" applyFont="1"/>
    <xf numFmtId="0" fontId="55" fillId="0" borderId="0" xfId="5" applyFont="1" applyAlignment="1"/>
    <xf numFmtId="0" fontId="59" fillId="0" borderId="0" xfId="5" applyFont="1" applyFill="1" applyBorder="1" applyAlignment="1"/>
    <xf numFmtId="0" fontId="53" fillId="14" borderId="6" xfId="5" applyFont="1" applyFill="1" applyBorder="1" applyAlignment="1">
      <alignment horizontal="center" vertical="center" wrapText="1"/>
    </xf>
    <xf numFmtId="0" fontId="57" fillId="0" borderId="0" xfId="5" applyFont="1" applyAlignment="1">
      <alignment vertical="center"/>
    </xf>
    <xf numFmtId="14" fontId="57" fillId="0" borderId="4" xfId="7" applyNumberFormat="1" applyFont="1" applyBorder="1" applyAlignment="1" applyProtection="1">
      <alignment horizontal="center" vertical="center"/>
      <protection locked="0"/>
    </xf>
    <xf numFmtId="0" fontId="51" fillId="0" borderId="0" xfId="5" applyAlignment="1">
      <alignment vertical="center"/>
    </xf>
    <xf numFmtId="1" fontId="57" fillId="3" borderId="2" xfId="7" applyNumberFormat="1" applyFont="1" applyFill="1" applyBorder="1" applyAlignment="1" applyProtection="1">
      <alignment horizontal="center" vertical="center"/>
      <protection locked="0"/>
    </xf>
    <xf numFmtId="169" fontId="57" fillId="3" borderId="2" xfId="7" applyNumberFormat="1" applyFont="1" applyFill="1" applyBorder="1" applyAlignment="1" applyProtection="1">
      <alignment horizontal="center" vertical="center"/>
      <protection locked="0"/>
    </xf>
    <xf numFmtId="14" fontId="57" fillId="0" borderId="3" xfId="5" applyNumberFormat="1" applyFont="1" applyBorder="1" applyAlignment="1" applyProtection="1">
      <alignment horizontal="center" vertical="center"/>
      <protection locked="0"/>
    </xf>
    <xf numFmtId="1" fontId="57" fillId="15" borderId="3" xfId="7" applyNumberFormat="1" applyFont="1" applyFill="1" applyBorder="1" applyAlignment="1" applyProtection="1">
      <alignment horizontal="center" vertical="center"/>
      <protection locked="0"/>
    </xf>
    <xf numFmtId="169" fontId="57" fillId="15" borderId="3" xfId="7" applyNumberFormat="1" applyFont="1" applyFill="1" applyBorder="1" applyAlignment="1" applyProtection="1">
      <alignment horizontal="center" vertical="center"/>
      <protection locked="0"/>
    </xf>
    <xf numFmtId="14" fontId="57" fillId="0" borderId="15" xfId="5" applyNumberFormat="1" applyFont="1" applyBorder="1" applyAlignment="1" applyProtection="1">
      <alignment horizontal="center" vertical="center"/>
      <protection locked="0"/>
    </xf>
    <xf numFmtId="1" fontId="57" fillId="15" borderId="3" xfId="5" applyNumberFormat="1" applyFont="1" applyFill="1" applyBorder="1" applyAlignment="1" applyProtection="1">
      <alignment horizontal="center" vertical="center"/>
      <protection locked="0"/>
    </xf>
    <xf numFmtId="1" fontId="57" fillId="13" borderId="3" xfId="5" applyNumberFormat="1" applyFont="1" applyFill="1" applyBorder="1" applyAlignment="1" applyProtection="1">
      <alignment horizontal="center" vertical="center"/>
      <protection locked="0"/>
    </xf>
    <xf numFmtId="169" fontId="57" fillId="13" borderId="3" xfId="5" applyNumberFormat="1" applyFont="1" applyFill="1" applyBorder="1" applyAlignment="1" applyProtection="1">
      <alignment horizontal="center" vertical="center"/>
      <protection locked="0"/>
    </xf>
    <xf numFmtId="14" fontId="57" fillId="0" borderId="35" xfId="5" applyNumberFormat="1" applyFont="1" applyBorder="1" applyAlignment="1" applyProtection="1">
      <alignment horizontal="center" vertical="center"/>
      <protection locked="0"/>
    </xf>
    <xf numFmtId="1" fontId="57" fillId="13" borderId="35" xfId="5" applyNumberFormat="1" applyFont="1" applyFill="1" applyBorder="1" applyAlignment="1" applyProtection="1">
      <alignment horizontal="center" vertical="center"/>
      <protection locked="0"/>
    </xf>
    <xf numFmtId="169" fontId="57" fillId="13" borderId="35" xfId="5" applyNumberFormat="1" applyFont="1" applyFill="1" applyBorder="1" applyAlignment="1" applyProtection="1">
      <alignment horizontal="center" vertical="center"/>
      <protection locked="0"/>
    </xf>
    <xf numFmtId="0" fontId="51" fillId="7" borderId="0" xfId="5" applyFill="1"/>
    <xf numFmtId="0" fontId="51" fillId="0" borderId="0" xfId="5" applyAlignment="1"/>
    <xf numFmtId="0" fontId="51" fillId="0" borderId="8" xfId="5" applyBorder="1" applyAlignment="1">
      <alignment vertical="center"/>
    </xf>
    <xf numFmtId="170" fontId="60" fillId="0" borderId="8" xfId="5" applyNumberFormat="1" applyFont="1" applyBorder="1" applyAlignment="1">
      <alignment horizontal="right" vertical="center"/>
    </xf>
    <xf numFmtId="0" fontId="51" fillId="7" borderId="0" xfId="5" applyFill="1" applyBorder="1"/>
    <xf numFmtId="0" fontId="39" fillId="4" borderId="24" xfId="0" applyFont="1" applyFill="1" applyBorder="1" applyAlignment="1">
      <alignment horizontal="center" vertical="center" wrapText="1"/>
    </xf>
    <xf numFmtId="0" fontId="54" fillId="0" borderId="0" xfId="5" applyFont="1" applyAlignment="1" applyProtection="1">
      <protection locked="0"/>
    </xf>
    <xf numFmtId="0" fontId="57" fillId="0" borderId="0" xfId="5" applyFont="1" applyAlignment="1" applyProtection="1">
      <alignment wrapText="1"/>
      <protection locked="0"/>
    </xf>
    <xf numFmtId="168" fontId="57" fillId="0" borderId="0" xfId="5" applyNumberFormat="1" applyFont="1" applyAlignment="1" applyProtection="1">
      <alignment wrapText="1"/>
      <protection locked="0"/>
    </xf>
    <xf numFmtId="168" fontId="57" fillId="0" borderId="0" xfId="5" applyNumberFormat="1" applyFont="1" applyAlignment="1" applyProtection="1">
      <protection locked="0"/>
    </xf>
    <xf numFmtId="0" fontId="39" fillId="4" borderId="16" xfId="0" applyFont="1" applyFill="1" applyBorder="1" applyAlignment="1">
      <alignment horizontal="center" vertical="center" wrapText="1"/>
    </xf>
    <xf numFmtId="0" fontId="38" fillId="7" borderId="17" xfId="0" applyFont="1" applyFill="1" applyBorder="1" applyAlignment="1">
      <alignment horizontal="left"/>
    </xf>
    <xf numFmtId="164" fontId="38" fillId="7" borderId="17" xfId="2" applyNumberFormat="1" applyFont="1" applyFill="1" applyBorder="1" applyAlignment="1">
      <alignment vertical="center"/>
    </xf>
    <xf numFmtId="0" fontId="31" fillId="10" borderId="0" xfId="0" applyFont="1" applyFill="1" applyAlignment="1">
      <alignment horizontal="left" vertical="center"/>
    </xf>
    <xf numFmtId="0" fontId="54" fillId="0" borderId="0" xfId="5" applyFont="1" applyAlignment="1" applyProtection="1">
      <alignment horizontal="left" vertical="center"/>
    </xf>
    <xf numFmtId="0" fontId="55" fillId="0" borderId="0" xfId="5" applyFont="1" applyAlignment="1" applyProtection="1">
      <alignment horizontal="left" vertical="center"/>
    </xf>
    <xf numFmtId="168" fontId="57" fillId="0" borderId="0" xfId="5" applyNumberFormat="1" applyFont="1" applyAlignment="1" applyProtection="1">
      <alignment horizontal="left" vertical="center"/>
    </xf>
    <xf numFmtId="168" fontId="57" fillId="0" borderId="0" xfId="5" applyNumberFormat="1" applyFont="1" applyAlignment="1" applyProtection="1">
      <alignment horizontal="left" vertical="center" wrapText="1"/>
    </xf>
    <xf numFmtId="0" fontId="38" fillId="9" borderId="36" xfId="0" applyFont="1" applyFill="1" applyBorder="1" applyAlignment="1">
      <alignment horizontal="center" vertical="center"/>
    </xf>
    <xf numFmtId="0" fontId="8" fillId="9" borderId="0" xfId="0" applyFont="1" applyFill="1"/>
    <xf numFmtId="166" fontId="39" fillId="4" borderId="16" xfId="1" applyNumberFormat="1" applyFont="1" applyFill="1" applyBorder="1" applyAlignment="1">
      <alignment horizontal="left"/>
    </xf>
    <xf numFmtId="166" fontId="39" fillId="4" borderId="24" xfId="1" applyNumberFormat="1" applyFont="1" applyFill="1" applyBorder="1" applyAlignment="1">
      <alignment horizontal="left"/>
    </xf>
    <xf numFmtId="0" fontId="39" fillId="4" borderId="32" xfId="0" applyFont="1" applyFill="1" applyBorder="1" applyAlignment="1">
      <alignment horizontal="center"/>
    </xf>
    <xf numFmtId="9" fontId="39" fillId="4" borderId="16" xfId="1" applyNumberFormat="1" applyFont="1" applyFill="1" applyBorder="1" applyAlignment="1"/>
    <xf numFmtId="164" fontId="41" fillId="12" borderId="17" xfId="2" applyNumberFormat="1" applyFont="1" applyFill="1" applyBorder="1" applyAlignment="1">
      <alignment vertical="center" wrapText="1"/>
    </xf>
    <xf numFmtId="164" fontId="39" fillId="4" borderId="16" xfId="2" applyNumberFormat="1" applyFont="1" applyFill="1" applyBorder="1" applyAlignment="1"/>
    <xf numFmtId="0" fontId="39" fillId="4" borderId="30" xfId="0" applyFont="1" applyFill="1" applyBorder="1" applyAlignment="1"/>
    <xf numFmtId="0" fontId="39" fillId="4" borderId="31" xfId="0" applyFont="1" applyFill="1" applyBorder="1" applyAlignment="1"/>
    <xf numFmtId="0" fontId="41" fillId="12" borderId="47" xfId="0" applyFont="1" applyFill="1" applyBorder="1" applyAlignment="1">
      <alignment vertical="center" wrapText="1"/>
    </xf>
    <xf numFmtId="0" fontId="38" fillId="12" borderId="47" xfId="0" applyFont="1" applyFill="1" applyBorder="1" applyAlignment="1">
      <alignment vertical="center" wrapText="1"/>
    </xf>
    <xf numFmtId="0" fontId="33" fillId="7" borderId="0" xfId="0" applyFont="1" applyFill="1"/>
    <xf numFmtId="0" fontId="38" fillId="9" borderId="0" xfId="0" applyFont="1" applyFill="1" applyBorder="1" applyAlignment="1">
      <alignment horizontal="center" vertical="center"/>
    </xf>
    <xf numFmtId="0" fontId="43" fillId="9" borderId="0" xfId="0" applyFont="1" applyFill="1" applyAlignment="1">
      <alignment vertical="center"/>
    </xf>
    <xf numFmtId="0" fontId="32" fillId="9" borderId="0" xfId="0" applyFont="1" applyFill="1"/>
    <xf numFmtId="166" fontId="39" fillId="4" borderId="48" xfId="1" applyNumberFormat="1" applyFont="1" applyFill="1" applyBorder="1" applyAlignment="1"/>
    <xf numFmtId="166" fontId="39" fillId="4" borderId="49" xfId="1" applyNumberFormat="1" applyFont="1" applyFill="1" applyBorder="1" applyAlignment="1">
      <alignment horizontal="center"/>
    </xf>
    <xf numFmtId="0" fontId="6" fillId="7" borderId="0" xfId="0" applyFont="1" applyFill="1"/>
    <xf numFmtId="164" fontId="33" fillId="7" borderId="0" xfId="0" applyNumberFormat="1" applyFont="1" applyFill="1"/>
    <xf numFmtId="166" fontId="39" fillId="4" borderId="16" xfId="1" applyNumberFormat="1" applyFont="1" applyFill="1" applyBorder="1" applyAlignment="1">
      <alignment horizontal="left"/>
    </xf>
    <xf numFmtId="0" fontId="39" fillId="4" borderId="17" xfId="0" applyFont="1" applyFill="1" applyBorder="1" applyAlignment="1">
      <alignment horizontal="center"/>
    </xf>
    <xf numFmtId="0" fontId="38" fillId="0" borderId="17" xfId="0" applyFont="1" applyBorder="1" applyAlignment="1">
      <alignment horizontal="left"/>
    </xf>
    <xf numFmtId="0" fontId="39" fillId="4" borderId="32" xfId="0" applyFont="1" applyFill="1" applyBorder="1" applyAlignment="1">
      <alignment horizontal="center"/>
    </xf>
    <xf numFmtId="0" fontId="39" fillId="4" borderId="17" xfId="0" applyFont="1" applyFill="1" applyBorder="1" applyAlignment="1">
      <alignment horizontal="center"/>
    </xf>
    <xf numFmtId="0" fontId="4" fillId="0" borderId="0" xfId="0" applyFont="1"/>
    <xf numFmtId="0" fontId="39" fillId="4" borderId="32" xfId="0" applyFont="1" applyFill="1" applyBorder="1" applyAlignment="1"/>
    <xf numFmtId="0" fontId="67" fillId="7" borderId="0" xfId="0" applyFont="1" applyFill="1" applyAlignment="1">
      <alignment horizontal="center" vertical="center"/>
    </xf>
    <xf numFmtId="0" fontId="0" fillId="7" borderId="0" xfId="0" applyFill="1"/>
    <xf numFmtId="0" fontId="68" fillId="7" borderId="0" xfId="0" applyFont="1" applyFill="1" applyAlignment="1">
      <alignment vertical="center"/>
    </xf>
    <xf numFmtId="0" fontId="69" fillId="7" borderId="0" xfId="0" applyFont="1" applyFill="1" applyAlignment="1">
      <alignment vertical="center"/>
    </xf>
    <xf numFmtId="0" fontId="70" fillId="7" borderId="0" xfId="0" applyFont="1" applyFill="1" applyAlignment="1">
      <alignment vertical="center"/>
    </xf>
    <xf numFmtId="0" fontId="70" fillId="7" borderId="0" xfId="0" applyFont="1" applyFill="1" applyAlignment="1">
      <alignment horizontal="justify" vertical="center"/>
    </xf>
    <xf numFmtId="0" fontId="71" fillId="7" borderId="0" xfId="0" applyFont="1" applyFill="1" applyAlignment="1">
      <alignment horizontal="justify" vertical="center"/>
    </xf>
    <xf numFmtId="0" fontId="72" fillId="7" borderId="0" xfId="0" applyFont="1" applyFill="1" applyAlignment="1">
      <alignment horizontal="justify" vertical="center"/>
    </xf>
    <xf numFmtId="0" fontId="69" fillId="7" borderId="0" xfId="0" applyFont="1" applyFill="1" applyAlignment="1">
      <alignment horizontal="justify" vertical="center"/>
    </xf>
    <xf numFmtId="0" fontId="73" fillId="7" borderId="0" xfId="0" applyFont="1" applyFill="1" applyAlignment="1">
      <alignment horizontal="justify" vertical="center"/>
    </xf>
    <xf numFmtId="0" fontId="74" fillId="7" borderId="0" xfId="0" applyFont="1" applyFill="1" applyAlignment="1">
      <alignment horizontal="justify" vertical="center"/>
    </xf>
    <xf numFmtId="0" fontId="75" fillId="7" borderId="0" xfId="0" applyFont="1" applyFill="1" applyAlignment="1">
      <alignment horizontal="justify" vertical="center"/>
    </xf>
    <xf numFmtId="0" fontId="77" fillId="7" borderId="0" xfId="0" applyFont="1" applyFill="1" applyAlignment="1">
      <alignment horizontal="justify" vertical="center"/>
    </xf>
    <xf numFmtId="0" fontId="66" fillId="7" borderId="0" xfId="0" applyFont="1" applyFill="1" applyAlignment="1">
      <alignment horizontal="justify" vertical="center"/>
    </xf>
    <xf numFmtId="0" fontId="76" fillId="7" borderId="0" xfId="0" applyFont="1" applyFill="1" applyAlignment="1">
      <alignment horizontal="justify" vertical="center"/>
    </xf>
    <xf numFmtId="0" fontId="3" fillId="0" borderId="0" xfId="0" applyFont="1"/>
    <xf numFmtId="0" fontId="75" fillId="0" borderId="0" xfId="0" applyFont="1" applyAlignment="1">
      <alignment horizontal="justify" vertical="center"/>
    </xf>
    <xf numFmtId="0" fontId="78" fillId="7" borderId="0" xfId="0" applyFont="1" applyFill="1" applyAlignment="1">
      <alignment horizontal="justify" vertical="center"/>
    </xf>
    <xf numFmtId="0" fontId="79" fillId="7" borderId="0" xfId="0" applyFont="1" applyFill="1" applyAlignment="1">
      <alignment horizontal="justify" vertical="center"/>
    </xf>
    <xf numFmtId="0" fontId="39" fillId="4" borderId="17" xfId="0" applyFont="1" applyFill="1" applyBorder="1" applyAlignment="1"/>
    <xf numFmtId="0" fontId="81" fillId="7" borderId="0" xfId="0" applyFont="1" applyFill="1" applyAlignment="1">
      <alignment horizontal="center" vertical="center"/>
    </xf>
    <xf numFmtId="0" fontId="82" fillId="7" borderId="0" xfId="0" applyFont="1" applyFill="1" applyAlignment="1">
      <alignment horizontal="justify" vertical="center"/>
    </xf>
    <xf numFmtId="0" fontId="83" fillId="7" borderId="0" xfId="0" applyFont="1" applyFill="1" applyAlignment="1">
      <alignment horizontal="justify" vertical="center"/>
    </xf>
    <xf numFmtId="164" fontId="41" fillId="12" borderId="17" xfId="2" applyNumberFormat="1" applyFont="1" applyFill="1" applyBorder="1" applyAlignment="1" applyProtection="1">
      <alignment vertical="center" wrapText="1"/>
      <protection locked="0"/>
    </xf>
    <xf numFmtId="0" fontId="41" fillId="12" borderId="47" xfId="0" applyFont="1" applyFill="1" applyBorder="1" applyAlignment="1" applyProtection="1">
      <alignment vertical="center" wrapText="1"/>
      <protection locked="0"/>
    </xf>
    <xf numFmtId="0" fontId="38" fillId="12" borderId="47" xfId="0" applyFont="1" applyFill="1" applyBorder="1" applyAlignment="1" applyProtection="1">
      <alignment vertical="center" wrapText="1"/>
      <protection locked="0"/>
    </xf>
    <xf numFmtId="166" fontId="39" fillId="4" borderId="16" xfId="1" applyNumberFormat="1" applyFont="1" applyFill="1" applyBorder="1" applyAlignment="1">
      <alignment horizontal="left"/>
    </xf>
    <xf numFmtId="166" fontId="39" fillId="4" borderId="24" xfId="1" applyNumberFormat="1" applyFont="1" applyFill="1" applyBorder="1" applyAlignment="1">
      <alignment horizontal="left"/>
    </xf>
    <xf numFmtId="0" fontId="35" fillId="7" borderId="0" xfId="0" applyFont="1" applyFill="1"/>
    <xf numFmtId="0" fontId="45" fillId="7" borderId="0" xfId="0" applyFont="1" applyFill="1"/>
    <xf numFmtId="44" fontId="41" fillId="12" borderId="16" xfId="2" applyNumberFormat="1" applyFont="1" applyFill="1" applyBorder="1" applyAlignment="1" applyProtection="1">
      <alignment vertical="center" wrapText="1"/>
      <protection locked="0"/>
    </xf>
    <xf numFmtId="0" fontId="38" fillId="7" borderId="47" xfId="0" applyFont="1" applyFill="1" applyBorder="1" applyAlignment="1" applyProtection="1">
      <alignment vertical="center" wrapText="1"/>
      <protection locked="0"/>
    </xf>
    <xf numFmtId="0" fontId="84" fillId="4" borderId="0" xfId="4" applyFont="1" applyFill="1" applyAlignment="1">
      <alignment horizontal="justify" vertical="center"/>
    </xf>
    <xf numFmtId="0" fontId="7" fillId="9" borderId="0" xfId="0" applyFont="1" applyFill="1"/>
    <xf numFmtId="0" fontId="6" fillId="9" borderId="0" xfId="0" applyFont="1" applyFill="1" applyAlignment="1">
      <alignment horizontal="center"/>
    </xf>
    <xf numFmtId="0" fontId="6" fillId="9" borderId="0" xfId="0" applyFont="1" applyFill="1"/>
    <xf numFmtId="0" fontId="4" fillId="9" borderId="0" xfId="0" applyFont="1" applyFill="1"/>
    <xf numFmtId="14" fontId="33" fillId="9" borderId="0" xfId="0" applyNumberFormat="1" applyFont="1" applyFill="1" applyBorder="1" applyAlignment="1"/>
    <xf numFmtId="0" fontId="5" fillId="9" borderId="0" xfId="0" applyFont="1" applyFill="1" applyAlignment="1">
      <alignment horizontal="center"/>
    </xf>
    <xf numFmtId="173" fontId="5" fillId="9" borderId="0" xfId="0" applyNumberFormat="1" applyFont="1" applyFill="1"/>
    <xf numFmtId="14" fontId="38" fillId="9" borderId="0" xfId="0" applyNumberFormat="1" applyFont="1" applyFill="1" applyBorder="1" applyAlignment="1"/>
    <xf numFmtId="0" fontId="38" fillId="9" borderId="0" xfId="0" applyFont="1" applyFill="1"/>
    <xf numFmtId="0" fontId="32" fillId="9" borderId="0" xfId="0" applyFont="1" applyFill="1" applyBorder="1"/>
    <xf numFmtId="166" fontId="38" fillId="9" borderId="0" xfId="1" applyNumberFormat="1" applyFont="1" applyFill="1" applyBorder="1" applyAlignment="1">
      <alignment horizontal="left" vertical="center" wrapText="1"/>
    </xf>
    <xf numFmtId="0" fontId="8" fillId="9" borderId="0" xfId="0" applyFont="1" applyFill="1" applyBorder="1"/>
    <xf numFmtId="0" fontId="35" fillId="9" borderId="0" xfId="0" applyFont="1" applyFill="1"/>
    <xf numFmtId="0" fontId="39" fillId="9" borderId="21" xfId="0" applyFont="1" applyFill="1" applyBorder="1" applyAlignment="1">
      <alignment vertical="center" wrapText="1"/>
    </xf>
    <xf numFmtId="0" fontId="39" fillId="9" borderId="0" xfId="0" applyFont="1" applyFill="1" applyBorder="1" applyAlignment="1">
      <alignment vertical="center" wrapText="1"/>
    </xf>
    <xf numFmtId="0" fontId="8" fillId="9" borderId="0" xfId="0" applyFont="1" applyFill="1" applyAlignment="1">
      <alignment horizontal="center"/>
    </xf>
    <xf numFmtId="0" fontId="38" fillId="9" borderId="17" xfId="0" applyFont="1" applyFill="1" applyBorder="1" applyAlignment="1">
      <alignment horizontal="left"/>
    </xf>
    <xf numFmtId="0" fontId="5" fillId="9" borderId="0" xfId="0" applyFont="1" applyFill="1"/>
    <xf numFmtId="0" fontId="34" fillId="9" borderId="0" xfId="0" applyFont="1" applyFill="1" applyAlignment="1">
      <alignment vertical="top"/>
    </xf>
    <xf numFmtId="0" fontId="33" fillId="9" borderId="0" xfId="0" applyFont="1" applyFill="1" applyAlignment="1">
      <alignment horizontal="center" vertical="center"/>
    </xf>
    <xf numFmtId="0" fontId="30" fillId="9" borderId="0" xfId="0" applyFont="1" applyFill="1"/>
    <xf numFmtId="0" fontId="39" fillId="9" borderId="0" xfId="0" applyFont="1" applyFill="1"/>
    <xf numFmtId="0" fontId="33" fillId="9" borderId="0" xfId="0" applyFont="1" applyFill="1"/>
    <xf numFmtId="0" fontId="33" fillId="9" borderId="0" xfId="0" applyFont="1" applyFill="1" applyAlignment="1">
      <alignment vertical="center"/>
    </xf>
    <xf numFmtId="166" fontId="38" fillId="9" borderId="0" xfId="1" applyNumberFormat="1" applyFont="1" applyFill="1" applyBorder="1" applyAlignment="1">
      <alignment horizontal="center" vertical="center"/>
    </xf>
    <xf numFmtId="0" fontId="39" fillId="9" borderId="0" xfId="0" applyFont="1" applyFill="1" applyAlignment="1">
      <alignment vertical="top"/>
    </xf>
    <xf numFmtId="0" fontId="38" fillId="9" borderId="0" xfId="0" applyFont="1" applyFill="1" applyBorder="1" applyAlignment="1">
      <alignment horizontal="left" vertical="top" wrapText="1"/>
    </xf>
    <xf numFmtId="0" fontId="1" fillId="9" borderId="0" xfId="0" applyFont="1" applyFill="1"/>
    <xf numFmtId="0" fontId="4" fillId="9" borderId="2" xfId="0" applyFont="1" applyFill="1" applyBorder="1" applyAlignment="1">
      <alignment vertical="center" wrapText="1"/>
    </xf>
    <xf numFmtId="0" fontId="38" fillId="9" borderId="0" xfId="0" applyFont="1" applyFill="1" applyAlignment="1">
      <alignment horizontal="right" vertical="top"/>
    </xf>
    <xf numFmtId="0" fontId="2" fillId="9" borderId="0" xfId="0" applyFont="1" applyFill="1"/>
    <xf numFmtId="0" fontId="38" fillId="9" borderId="0" xfId="0" applyFont="1" applyFill="1" applyBorder="1" applyAlignment="1">
      <alignment horizontal="left" wrapText="1"/>
    </xf>
    <xf numFmtId="0" fontId="38" fillId="9" borderId="17" xfId="0" applyFont="1" applyFill="1" applyBorder="1" applyAlignment="1" applyProtection="1">
      <alignment horizontal="left" vertical="top" wrapText="1"/>
      <protection locked="0"/>
    </xf>
    <xf numFmtId="0" fontId="34" fillId="9" borderId="0" xfId="0" applyFont="1" applyFill="1"/>
    <xf numFmtId="0" fontId="31" fillId="9" borderId="0" xfId="0" applyFont="1" applyFill="1" applyBorder="1" applyAlignment="1"/>
    <xf numFmtId="0" fontId="39" fillId="9" borderId="17" xfId="0" applyFont="1" applyFill="1" applyBorder="1" applyAlignment="1">
      <alignment horizontal="center"/>
    </xf>
    <xf numFmtId="166" fontId="38" fillId="9" borderId="17" xfId="1" applyNumberFormat="1" applyFont="1" applyFill="1" applyBorder="1"/>
    <xf numFmtId="166" fontId="39" fillId="9" borderId="17" xfId="1" applyNumberFormat="1" applyFont="1" applyFill="1" applyBorder="1" applyAlignment="1">
      <alignment horizontal="center"/>
    </xf>
    <xf numFmtId="166" fontId="38" fillId="9" borderId="17" xfId="1" applyNumberFormat="1" applyFont="1" applyFill="1" applyBorder="1" applyAlignment="1">
      <alignment vertical="center"/>
    </xf>
    <xf numFmtId="166" fontId="38" fillId="9" borderId="30" xfId="1" applyNumberFormat="1" applyFont="1" applyFill="1" applyBorder="1" applyAlignment="1"/>
    <xf numFmtId="166" fontId="38" fillId="9" borderId="31" xfId="1" applyNumberFormat="1" applyFont="1" applyFill="1" applyBorder="1" applyAlignment="1"/>
    <xf numFmtId="166" fontId="38" fillId="9" borderId="17" xfId="1" applyNumberFormat="1" applyFont="1" applyFill="1" applyBorder="1" applyProtection="1">
      <protection locked="0"/>
    </xf>
    <xf numFmtId="166" fontId="39" fillId="9" borderId="16" xfId="1" applyNumberFormat="1" applyFont="1" applyFill="1" applyBorder="1"/>
    <xf numFmtId="9" fontId="30" fillId="9" borderId="0" xfId="0" applyNumberFormat="1" applyFont="1" applyFill="1"/>
    <xf numFmtId="0" fontId="39" fillId="9" borderId="19" xfId="0" applyFont="1" applyFill="1" applyBorder="1" applyAlignment="1">
      <alignment horizontal="center"/>
    </xf>
    <xf numFmtId="10" fontId="39" fillId="9" borderId="18" xfId="3" applyNumberFormat="1" applyFont="1" applyFill="1" applyBorder="1" applyAlignment="1">
      <alignment horizontal="center"/>
    </xf>
    <xf numFmtId="166" fontId="38" fillId="9" borderId="20" xfId="1" applyNumberFormat="1" applyFont="1" applyFill="1" applyBorder="1"/>
    <xf numFmtId="166" fontId="38" fillId="9" borderId="17" xfId="1" applyNumberFormat="1" applyFont="1" applyFill="1" applyBorder="1" applyAlignment="1" applyProtection="1">
      <protection locked="0"/>
    </xf>
    <xf numFmtId="166" fontId="38" fillId="9" borderId="17" xfId="1" applyNumberFormat="1" applyFont="1" applyFill="1" applyBorder="1" applyAlignment="1"/>
    <xf numFmtId="0" fontId="38" fillId="9" borderId="0" xfId="0" applyFont="1" applyFill="1" applyBorder="1"/>
    <xf numFmtId="166" fontId="38" fillId="9" borderId="17" xfId="1" applyNumberFormat="1" applyFont="1" applyFill="1" applyBorder="1" applyAlignment="1" applyProtection="1">
      <alignment vertical="center"/>
      <protection locked="0"/>
    </xf>
    <xf numFmtId="0" fontId="37" fillId="9" borderId="0" xfId="0" applyFont="1" applyFill="1"/>
    <xf numFmtId="0" fontId="87" fillId="9" borderId="0" xfId="0" applyFont="1" applyFill="1" applyBorder="1" applyAlignment="1" applyProtection="1">
      <alignment horizontal="center" vertical="center" wrapText="1"/>
      <protection locked="0"/>
    </xf>
    <xf numFmtId="172" fontId="87" fillId="9" borderId="0" xfId="0" applyNumberFormat="1" applyFont="1" applyFill="1" applyBorder="1" applyAlignment="1" applyProtection="1">
      <alignment horizontal="center" vertical="center" wrapText="1"/>
      <protection locked="0"/>
    </xf>
    <xf numFmtId="166" fontId="38" fillId="16" borderId="0" xfId="1" applyNumberFormat="1" applyFont="1" applyFill="1" applyBorder="1" applyAlignment="1">
      <alignment horizontal="left" vertical="center" wrapText="1"/>
    </xf>
    <xf numFmtId="0" fontId="38" fillId="9" borderId="19" xfId="0" applyFont="1" applyFill="1" applyBorder="1" applyAlignment="1">
      <alignment horizontal="left"/>
    </xf>
    <xf numFmtId="0" fontId="39" fillId="9" borderId="6" xfId="0" applyFont="1" applyFill="1" applyBorder="1"/>
    <xf numFmtId="0" fontId="39" fillId="9" borderId="7" xfId="0" applyFont="1" applyFill="1" applyBorder="1"/>
    <xf numFmtId="0" fontId="39" fillId="9" borderId="9" xfId="0" applyFont="1" applyFill="1" applyBorder="1"/>
    <xf numFmtId="0" fontId="30" fillId="9" borderId="9" xfId="0" applyFont="1" applyFill="1" applyBorder="1"/>
    <xf numFmtId="0" fontId="38" fillId="9" borderId="32" xfId="0" applyFont="1" applyFill="1" applyBorder="1" applyAlignment="1">
      <alignment horizontal="left" wrapText="1"/>
    </xf>
    <xf numFmtId="9" fontId="38" fillId="9" borderId="8" xfId="0" applyNumberFormat="1" applyFont="1" applyFill="1" applyBorder="1"/>
    <xf numFmtId="43" fontId="8" fillId="9" borderId="8" xfId="0" applyNumberFormat="1" applyFont="1" applyFill="1" applyBorder="1"/>
    <xf numFmtId="43" fontId="38" fillId="9" borderId="8" xfId="0" applyNumberFormat="1" applyFont="1" applyFill="1" applyBorder="1"/>
    <xf numFmtId="0" fontId="38" fillId="9" borderId="8" xfId="0" applyFont="1" applyFill="1" applyBorder="1"/>
    <xf numFmtId="0" fontId="46" fillId="9" borderId="0" xfId="0" applyFont="1" applyFill="1" applyBorder="1"/>
    <xf numFmtId="0" fontId="46" fillId="3" borderId="0" xfId="0" applyFont="1" applyFill="1" applyBorder="1"/>
    <xf numFmtId="43" fontId="46" fillId="3" borderId="0" xfId="0" applyNumberFormat="1" applyFont="1" applyFill="1" applyBorder="1"/>
    <xf numFmtId="14" fontId="38" fillId="9" borderId="59" xfId="0" applyNumberFormat="1" applyFont="1" applyFill="1" applyBorder="1" applyAlignment="1"/>
    <xf numFmtId="0" fontId="87" fillId="9" borderId="62" xfId="0" applyFont="1" applyFill="1" applyBorder="1" applyAlignment="1">
      <alignment vertical="center" wrapText="1"/>
    </xf>
    <xf numFmtId="0" fontId="40" fillId="9" borderId="63" xfId="0" applyFont="1" applyFill="1" applyBorder="1" applyAlignment="1">
      <alignment horizontal="center" vertical="center"/>
    </xf>
    <xf numFmtId="14" fontId="38" fillId="9" borderId="63" xfId="0" applyNumberFormat="1" applyFont="1" applyFill="1" applyBorder="1" applyAlignment="1"/>
    <xf numFmtId="0" fontId="38" fillId="16" borderId="0" xfId="0" applyFont="1" applyFill="1" applyBorder="1"/>
    <xf numFmtId="0" fontId="38" fillId="9" borderId="63" xfId="0" applyFont="1" applyFill="1" applyBorder="1"/>
    <xf numFmtId="166" fontId="38" fillId="9" borderId="63" xfId="1" applyNumberFormat="1" applyFont="1" applyFill="1" applyBorder="1" applyAlignment="1">
      <alignment horizontal="left" vertical="center" wrapText="1"/>
    </xf>
    <xf numFmtId="0" fontId="49" fillId="9" borderId="62" xfId="0" applyFont="1" applyFill="1" applyBorder="1"/>
    <xf numFmtId="0" fontId="45" fillId="9" borderId="0" xfId="0" applyFont="1" applyFill="1" applyBorder="1"/>
    <xf numFmtId="0" fontId="45" fillId="9" borderId="63" xfId="0" applyFont="1" applyFill="1" applyBorder="1"/>
    <xf numFmtId="0" fontId="38" fillId="9" borderId="62" xfId="0" applyFont="1" applyFill="1" applyBorder="1"/>
    <xf numFmtId="164" fontId="38" fillId="9" borderId="67" xfId="2" applyNumberFormat="1" applyFont="1" applyFill="1" applyBorder="1" applyAlignment="1" applyProtection="1">
      <alignment vertical="center"/>
      <protection hidden="1"/>
    </xf>
    <xf numFmtId="164" fontId="38" fillId="9" borderId="71" xfId="2" applyNumberFormat="1" applyFont="1" applyFill="1" applyBorder="1" applyAlignment="1" applyProtection="1">
      <alignment vertical="center"/>
      <protection hidden="1"/>
    </xf>
    <xf numFmtId="166" fontId="38" fillId="9" borderId="62" xfId="1" applyNumberFormat="1" applyFont="1" applyFill="1" applyBorder="1" applyAlignment="1">
      <alignment horizontal="left" vertical="center" wrapText="1"/>
    </xf>
    <xf numFmtId="0" fontId="31" fillId="9" borderId="62" xfId="0" applyFont="1" applyFill="1" applyBorder="1" applyAlignment="1">
      <alignment horizontal="left" vertical="center"/>
    </xf>
    <xf numFmtId="0" fontId="39" fillId="9" borderId="62" xfId="0" applyFont="1" applyFill="1" applyBorder="1" applyAlignment="1"/>
    <xf numFmtId="0" fontId="39" fillId="9" borderId="0" xfId="0" applyFont="1" applyFill="1" applyBorder="1" applyAlignment="1"/>
    <xf numFmtId="0" fontId="39" fillId="9" borderId="63" xfId="0" applyFont="1" applyFill="1" applyBorder="1" applyAlignment="1"/>
    <xf numFmtId="0" fontId="39" fillId="9" borderId="76" xfId="0" applyFont="1" applyFill="1" applyBorder="1"/>
    <xf numFmtId="0" fontId="39" fillId="9" borderId="77" xfId="0" applyFont="1" applyFill="1" applyBorder="1"/>
    <xf numFmtId="166" fontId="38" fillId="9" borderId="62" xfId="1" applyNumberFormat="1" applyFont="1" applyFill="1" applyBorder="1" applyAlignment="1">
      <alignment horizontal="center" vertical="center"/>
    </xf>
    <xf numFmtId="166" fontId="38" fillId="9" borderId="63" xfId="1" applyNumberFormat="1" applyFont="1" applyFill="1" applyBorder="1" applyAlignment="1">
      <alignment horizontal="center" vertical="center"/>
    </xf>
    <xf numFmtId="0" fontId="38" fillId="9" borderId="63" xfId="0" applyFont="1" applyFill="1" applyBorder="1" applyAlignment="1">
      <alignment wrapText="1"/>
    </xf>
    <xf numFmtId="0" fontId="45" fillId="9" borderId="62" xfId="0" applyFont="1" applyFill="1" applyBorder="1"/>
    <xf numFmtId="0" fontId="43" fillId="9" borderId="62" xfId="0" applyFont="1" applyFill="1" applyBorder="1"/>
    <xf numFmtId="0" fontId="39" fillId="9" borderId="62" xfId="0" applyFont="1" applyFill="1" applyBorder="1" applyAlignment="1">
      <alignment vertical="center"/>
    </xf>
    <xf numFmtId="0" fontId="8" fillId="9" borderId="63" xfId="0" applyFont="1" applyFill="1" applyBorder="1"/>
    <xf numFmtId="0" fontId="38" fillId="9" borderId="62" xfId="0" applyFont="1" applyFill="1" applyBorder="1" applyAlignment="1">
      <alignment horizontal="left" vertical="top" wrapText="1"/>
    </xf>
    <xf numFmtId="0" fontId="38" fillId="9" borderId="63" xfId="0" applyFont="1" applyFill="1" applyBorder="1" applyAlignment="1">
      <alignment horizontal="left" vertical="top" wrapText="1"/>
    </xf>
    <xf numFmtId="0" fontId="8" fillId="9" borderId="62" xfId="0" applyFont="1" applyFill="1" applyBorder="1"/>
    <xf numFmtId="0" fontId="31" fillId="9" borderId="62" xfId="0" applyFont="1" applyFill="1" applyBorder="1"/>
    <xf numFmtId="0" fontId="38" fillId="9" borderId="62" xfId="0" applyFont="1" applyFill="1" applyBorder="1" applyAlignment="1">
      <alignment horizontal="left" wrapText="1"/>
    </xf>
    <xf numFmtId="0" fontId="38" fillId="9" borderId="67" xfId="0" applyFont="1" applyFill="1" applyBorder="1" applyAlignment="1" applyProtection="1">
      <alignment horizontal="left" vertical="top" wrapText="1"/>
      <protection locked="0"/>
    </xf>
    <xf numFmtId="0" fontId="38" fillId="9" borderId="63" xfId="0" applyFont="1" applyFill="1" applyBorder="1" applyAlignment="1">
      <alignment horizontal="left" wrapText="1"/>
    </xf>
    <xf numFmtId="0" fontId="31" fillId="9" borderId="62" xfId="0" applyFont="1" applyFill="1" applyBorder="1" applyAlignment="1"/>
    <xf numFmtId="0" fontId="31" fillId="9" borderId="63" xfId="0" applyFont="1" applyFill="1" applyBorder="1" applyAlignment="1"/>
    <xf numFmtId="0" fontId="39" fillId="9" borderId="67" xfId="0" applyFont="1" applyFill="1" applyBorder="1" applyAlignment="1">
      <alignment horizontal="center"/>
    </xf>
    <xf numFmtId="166" fontId="39" fillId="9" borderId="67" xfId="1" applyNumberFormat="1" applyFont="1" applyFill="1" applyBorder="1" applyAlignment="1">
      <alignment horizontal="center"/>
    </xf>
    <xf numFmtId="0" fontId="38" fillId="9" borderId="80" xfId="0" applyFont="1" applyFill="1" applyBorder="1" applyAlignment="1">
      <alignment horizontal="left" wrapText="1"/>
    </xf>
    <xf numFmtId="166" fontId="38" fillId="9" borderId="81" xfId="1" applyNumberFormat="1" applyFont="1" applyFill="1" applyBorder="1" applyAlignment="1"/>
    <xf numFmtId="166" fontId="39" fillId="9" borderId="83" xfId="1" applyNumberFormat="1" applyFont="1" applyFill="1" applyBorder="1"/>
    <xf numFmtId="0" fontId="44" fillId="9" borderId="62" xfId="0" applyFont="1" applyFill="1" applyBorder="1" applyAlignment="1">
      <alignment vertical="top"/>
    </xf>
    <xf numFmtId="10" fontId="39" fillId="9" borderId="84" xfId="3" applyNumberFormat="1" applyFont="1" applyFill="1" applyBorder="1" applyAlignment="1">
      <alignment horizontal="center"/>
    </xf>
    <xf numFmtId="166" fontId="38" fillId="9" borderId="67" xfId="1" applyNumberFormat="1" applyFont="1" applyFill="1" applyBorder="1" applyAlignment="1"/>
    <xf numFmtId="0" fontId="39" fillId="9" borderId="71" xfId="0" applyFont="1" applyFill="1" applyBorder="1" applyAlignment="1">
      <alignment horizontal="center"/>
    </xf>
    <xf numFmtId="0" fontId="47" fillId="9" borderId="62" xfId="0" applyFont="1" applyFill="1" applyBorder="1" applyAlignment="1">
      <alignment vertical="center"/>
    </xf>
    <xf numFmtId="0" fontId="39" fillId="9" borderId="0" xfId="0" applyFont="1" applyFill="1" applyBorder="1"/>
    <xf numFmtId="0" fontId="39" fillId="9" borderId="63" xfId="0" applyFont="1" applyFill="1" applyBorder="1"/>
    <xf numFmtId="9" fontId="38" fillId="9" borderId="0" xfId="0" applyNumberFormat="1" applyFont="1" applyFill="1" applyBorder="1"/>
    <xf numFmtId="43" fontId="8" fillId="9" borderId="0" xfId="0" applyNumberFormat="1" applyFont="1" applyFill="1" applyBorder="1"/>
    <xf numFmtId="43" fontId="38" fillId="9" borderId="0" xfId="0" applyNumberFormat="1" applyFont="1" applyFill="1" applyBorder="1"/>
    <xf numFmtId="43" fontId="38" fillId="9" borderId="63" xfId="0" applyNumberFormat="1" applyFont="1" applyFill="1" applyBorder="1"/>
    <xf numFmtId="166" fontId="38" fillId="9" borderId="63" xfId="0" applyNumberFormat="1" applyFont="1" applyFill="1" applyBorder="1"/>
    <xf numFmtId="0" fontId="38" fillId="9" borderId="85" xfId="0" applyFont="1" applyFill="1" applyBorder="1"/>
    <xf numFmtId="166" fontId="38" fillId="9" borderId="86" xfId="0" applyNumberFormat="1" applyFont="1" applyFill="1" applyBorder="1"/>
    <xf numFmtId="0" fontId="46" fillId="3" borderId="62" xfId="0" applyFont="1" applyFill="1" applyBorder="1" applyAlignment="1">
      <alignment horizontal="right"/>
    </xf>
    <xf numFmtId="0" fontId="46" fillId="8" borderId="87" xfId="0" applyFont="1" applyFill="1" applyBorder="1" applyAlignment="1">
      <alignment horizontal="right"/>
    </xf>
    <xf numFmtId="0" fontId="46" fillId="8" borderId="88" xfId="0" applyFont="1" applyFill="1" applyBorder="1"/>
    <xf numFmtId="43" fontId="46" fillId="8" borderId="88" xfId="0" applyNumberFormat="1" applyFont="1" applyFill="1" applyBorder="1"/>
    <xf numFmtId="0" fontId="46" fillId="9" borderId="88" xfId="0" applyFont="1" applyFill="1" applyBorder="1"/>
    <xf numFmtId="166" fontId="38" fillId="9" borderId="89" xfId="0" applyNumberFormat="1" applyFont="1" applyFill="1" applyBorder="1"/>
    <xf numFmtId="0" fontId="39" fillId="9" borderId="58" xfId="0" applyFont="1" applyFill="1" applyBorder="1" applyAlignment="1"/>
    <xf numFmtId="0" fontId="32" fillId="9" borderId="80" xfId="0" applyFont="1" applyFill="1" applyBorder="1" applyAlignment="1">
      <alignment horizontal="left" vertical="center" wrapText="1" indent="3"/>
    </xf>
    <xf numFmtId="0" fontId="32" fillId="9" borderId="32" xfId="0" applyFont="1" applyFill="1" applyBorder="1" applyAlignment="1">
      <alignment horizontal="left" vertical="center" wrapText="1" indent="3"/>
    </xf>
    <xf numFmtId="166" fontId="38" fillId="9" borderId="80" xfId="1" applyNumberFormat="1" applyFont="1" applyFill="1" applyBorder="1" applyAlignment="1">
      <alignment horizontal="left"/>
    </xf>
    <xf numFmtId="166" fontId="38" fillId="9" borderId="32" xfId="1" applyNumberFormat="1" applyFont="1" applyFill="1" applyBorder="1" applyAlignment="1">
      <alignment horizontal="left"/>
    </xf>
    <xf numFmtId="0" fontId="38" fillId="9" borderId="66" xfId="0" applyFont="1" applyFill="1" applyBorder="1" applyAlignment="1">
      <alignment horizontal="left"/>
    </xf>
    <xf numFmtId="0" fontId="38" fillId="9" borderId="17" xfId="0" applyFont="1" applyFill="1" applyBorder="1" applyAlignment="1">
      <alignment horizontal="left"/>
    </xf>
    <xf numFmtId="166" fontId="38" fillId="9" borderId="66" xfId="1" applyNumberFormat="1" applyFont="1" applyFill="1" applyBorder="1" applyAlignment="1">
      <alignment horizontal="left"/>
    </xf>
    <xf numFmtId="166" fontId="38" fillId="9" borderId="17" xfId="1" applyNumberFormat="1" applyFont="1" applyFill="1" applyBorder="1" applyAlignment="1">
      <alignment horizontal="left"/>
    </xf>
    <xf numFmtId="166" fontId="39" fillId="9" borderId="82" xfId="1" applyNumberFormat="1" applyFont="1" applyFill="1" applyBorder="1" applyAlignment="1">
      <alignment horizontal="left"/>
    </xf>
    <xf numFmtId="166" fontId="39" fillId="9" borderId="16" xfId="1" applyNumberFormat="1" applyFont="1" applyFill="1" applyBorder="1" applyAlignment="1">
      <alignment horizontal="left"/>
    </xf>
    <xf numFmtId="0" fontId="39" fillId="9" borderId="66" xfId="0" applyFont="1" applyFill="1" applyBorder="1" applyAlignment="1">
      <alignment horizontal="left"/>
    </xf>
    <xf numFmtId="0" fontId="39" fillId="9" borderId="17" xfId="0" applyFont="1" applyFill="1" applyBorder="1" applyAlignment="1">
      <alignment horizontal="left"/>
    </xf>
    <xf numFmtId="49" fontId="38" fillId="9" borderId="17" xfId="0" applyNumberFormat="1" applyFont="1" applyFill="1" applyBorder="1" applyAlignment="1" applyProtection="1">
      <alignment horizontal="left"/>
      <protection locked="0"/>
    </xf>
    <xf numFmtId="164" fontId="91" fillId="9" borderId="17" xfId="0" applyNumberFormat="1" applyFont="1" applyFill="1" applyBorder="1" applyAlignment="1" applyProtection="1">
      <alignment horizontal="center" vertical="center"/>
      <protection locked="0"/>
    </xf>
    <xf numFmtId="164" fontId="91" fillId="9" borderId="19" xfId="0" applyNumberFormat="1" applyFont="1" applyFill="1" applyBorder="1" applyAlignment="1" applyProtection="1">
      <alignment horizontal="center" vertical="center"/>
      <protection locked="0"/>
    </xf>
    <xf numFmtId="0" fontId="39" fillId="9" borderId="62" xfId="0" applyFont="1" applyFill="1" applyBorder="1" applyAlignment="1">
      <alignment horizontal="left" vertical="center" wrapText="1"/>
    </xf>
    <xf numFmtId="0" fontId="39" fillId="9" borderId="0" xfId="0" applyFont="1" applyFill="1" applyBorder="1" applyAlignment="1">
      <alignment horizontal="left" vertical="center" wrapText="1"/>
    </xf>
    <xf numFmtId="0" fontId="39" fillId="9" borderId="63" xfId="0" applyFont="1" applyFill="1" applyBorder="1" applyAlignment="1">
      <alignment horizontal="left" vertical="center" wrapText="1"/>
    </xf>
    <xf numFmtId="0" fontId="38" fillId="9" borderId="20" xfId="1" applyNumberFormat="1" applyFont="1" applyFill="1" applyBorder="1" applyAlignment="1" applyProtection="1">
      <alignment horizontal="left" vertical="center" wrapText="1"/>
      <protection locked="0"/>
    </xf>
    <xf numFmtId="0" fontId="38" fillId="9" borderId="79" xfId="1" applyNumberFormat="1" applyFont="1" applyFill="1" applyBorder="1" applyAlignment="1" applyProtection="1">
      <alignment horizontal="left" vertical="center" wrapText="1"/>
      <protection locked="0"/>
    </xf>
    <xf numFmtId="0" fontId="46" fillId="9" borderId="62" xfId="0" applyFont="1" applyFill="1" applyBorder="1" applyAlignment="1">
      <alignment horizontal="left" vertical="top" wrapText="1"/>
    </xf>
    <xf numFmtId="0" fontId="46" fillId="9" borderId="0" xfId="0" applyFont="1" applyFill="1" applyBorder="1" applyAlignment="1">
      <alignment horizontal="left" vertical="top" wrapText="1"/>
    </xf>
    <xf numFmtId="0" fontId="46" fillId="9" borderId="63" xfId="0" applyFont="1" applyFill="1" applyBorder="1" applyAlignment="1">
      <alignment horizontal="left" vertical="top" wrapText="1"/>
    </xf>
    <xf numFmtId="0" fontId="38" fillId="9" borderId="66" xfId="0" applyFont="1" applyFill="1" applyBorder="1" applyAlignment="1">
      <alignment horizontal="left" wrapText="1"/>
    </xf>
    <xf numFmtId="0" fontId="38" fillId="9" borderId="17" xfId="0" applyFont="1" applyFill="1" applyBorder="1" applyAlignment="1">
      <alignment horizontal="left" wrapText="1"/>
    </xf>
    <xf numFmtId="0" fontId="39" fillId="9" borderId="62" xfId="0" applyFont="1" applyFill="1" applyBorder="1" applyAlignment="1">
      <alignment horizontal="left" vertical="top" wrapText="1"/>
    </xf>
    <xf numFmtId="0" fontId="39" fillId="9" borderId="0" xfId="0" applyFont="1" applyFill="1" applyBorder="1" applyAlignment="1">
      <alignment horizontal="left" vertical="top" wrapText="1"/>
    </xf>
    <xf numFmtId="0" fontId="39" fillId="9" borderId="63" xfId="0" applyFont="1" applyFill="1" applyBorder="1" applyAlignment="1">
      <alignment horizontal="left" vertical="top" wrapText="1"/>
    </xf>
    <xf numFmtId="43" fontId="38" fillId="9" borderId="30" xfId="2" applyNumberFormat="1" applyFont="1" applyFill="1" applyBorder="1" applyAlignment="1" applyProtection="1">
      <alignment horizontal="center"/>
      <protection locked="0"/>
    </xf>
    <xf numFmtId="43" fontId="38" fillId="9" borderId="32" xfId="2" applyNumberFormat="1" applyFont="1" applyFill="1" applyBorder="1" applyAlignment="1" applyProtection="1">
      <alignment horizontal="center"/>
      <protection locked="0"/>
    </xf>
    <xf numFmtId="0" fontId="39" fillId="9" borderId="17" xfId="0" applyFont="1" applyFill="1" applyBorder="1" applyAlignment="1">
      <alignment horizontal="center"/>
    </xf>
    <xf numFmtId="0" fontId="39" fillId="9" borderId="67" xfId="0" applyFont="1" applyFill="1" applyBorder="1" applyAlignment="1">
      <alignment horizontal="center"/>
    </xf>
    <xf numFmtId="49" fontId="38" fillId="9" borderId="80" xfId="1" applyNumberFormat="1" applyFont="1" applyFill="1" applyBorder="1" applyAlignment="1" applyProtection="1">
      <alignment horizontal="left" vertical="center" wrapText="1"/>
      <protection locked="0"/>
    </xf>
    <xf numFmtId="49" fontId="38" fillId="9" borderId="31" xfId="1" applyNumberFormat="1" applyFont="1" applyFill="1" applyBorder="1" applyAlignment="1" applyProtection="1">
      <alignment horizontal="left" vertical="center" wrapText="1"/>
      <protection locked="0"/>
    </xf>
    <xf numFmtId="49" fontId="38" fillId="9" borderId="81" xfId="1" applyNumberFormat="1" applyFont="1" applyFill="1" applyBorder="1" applyAlignment="1" applyProtection="1">
      <alignment horizontal="left" vertical="center" wrapText="1"/>
      <protection locked="0"/>
    </xf>
    <xf numFmtId="0" fontId="44" fillId="9" borderId="62" xfId="0" applyFont="1" applyFill="1" applyBorder="1" applyAlignment="1">
      <alignment horizontal="left" vertical="top" wrapText="1"/>
    </xf>
    <xf numFmtId="0" fontId="44" fillId="9" borderId="0" xfId="0" applyFont="1" applyFill="1" applyBorder="1" applyAlignment="1">
      <alignment horizontal="left" vertical="top" wrapText="1"/>
    </xf>
    <xf numFmtId="0" fontId="44" fillId="9" borderId="63" xfId="0" applyFont="1" applyFill="1" applyBorder="1" applyAlignment="1">
      <alignment horizontal="left" vertical="top" wrapText="1"/>
    </xf>
    <xf numFmtId="0" fontId="38" fillId="9" borderId="78" xfId="1" applyNumberFormat="1" applyFont="1" applyFill="1" applyBorder="1" applyAlignment="1" applyProtection="1">
      <alignment horizontal="left" vertical="center" wrapText="1"/>
      <protection locked="0"/>
    </xf>
    <xf numFmtId="166" fontId="38" fillId="9" borderId="80" xfId="1" applyNumberFormat="1" applyFont="1" applyFill="1" applyBorder="1" applyAlignment="1" applyProtection="1">
      <alignment horizontal="left" vertical="center" wrapText="1"/>
      <protection locked="0"/>
    </xf>
    <xf numFmtId="166" fontId="38" fillId="9" borderId="31" xfId="1" applyNumberFormat="1" applyFont="1" applyFill="1" applyBorder="1" applyAlignment="1" applyProtection="1">
      <alignment horizontal="left" vertical="center" wrapText="1"/>
      <protection locked="0"/>
    </xf>
    <xf numFmtId="166" fontId="38" fillId="9" borderId="81" xfId="1" applyNumberFormat="1" applyFont="1" applyFill="1" applyBorder="1" applyAlignment="1" applyProtection="1">
      <alignment horizontal="left" vertical="center" wrapText="1"/>
      <protection locked="0"/>
    </xf>
    <xf numFmtId="0" fontId="43" fillId="8" borderId="17" xfId="0" applyFont="1" applyFill="1" applyBorder="1" applyAlignment="1">
      <alignment horizontal="center"/>
    </xf>
    <xf numFmtId="0" fontId="39" fillId="9" borderId="66" xfId="0" applyFont="1" applyFill="1" applyBorder="1" applyAlignment="1">
      <alignment horizontal="center"/>
    </xf>
    <xf numFmtId="0" fontId="39" fillId="16" borderId="72" xfId="0" applyFont="1" applyFill="1" applyBorder="1" applyAlignment="1">
      <alignment horizontal="left" vertical="center"/>
    </xf>
    <xf numFmtId="0" fontId="39" fillId="16" borderId="55" xfId="0" applyFont="1" applyFill="1" applyBorder="1" applyAlignment="1">
      <alignment horizontal="left" vertical="center"/>
    </xf>
    <xf numFmtId="0" fontId="38" fillId="9" borderId="74" xfId="1" applyNumberFormat="1" applyFont="1" applyFill="1" applyBorder="1" applyAlignment="1" applyProtection="1">
      <alignment horizontal="left" vertical="center" wrapText="1"/>
      <protection locked="0"/>
    </xf>
    <xf numFmtId="0" fontId="38" fillId="9" borderId="56" xfId="1" applyNumberFormat="1" applyFont="1" applyFill="1" applyBorder="1" applyAlignment="1" applyProtection="1">
      <alignment horizontal="left" vertical="center" wrapText="1"/>
      <protection locked="0"/>
    </xf>
    <xf numFmtId="0" fontId="38" fillId="9" borderId="75" xfId="1" applyNumberFormat="1" applyFont="1" applyFill="1" applyBorder="1" applyAlignment="1" applyProtection="1">
      <alignment horizontal="left" vertical="center" wrapText="1"/>
      <protection locked="0"/>
    </xf>
    <xf numFmtId="0" fontId="39" fillId="9" borderId="80" xfId="0" applyFont="1" applyFill="1" applyBorder="1" applyAlignment="1" applyProtection="1">
      <alignment horizontal="center" vertical="center" wrapText="1"/>
      <protection locked="0"/>
    </xf>
    <xf numFmtId="0" fontId="39" fillId="9" borderId="32" xfId="0" applyFont="1" applyFill="1" applyBorder="1" applyAlignment="1" applyProtection="1">
      <alignment horizontal="center" vertical="center" wrapText="1"/>
      <protection locked="0"/>
    </xf>
    <xf numFmtId="0" fontId="41" fillId="9" borderId="31" xfId="0" applyFont="1" applyFill="1" applyBorder="1" applyAlignment="1" applyProtection="1">
      <alignment horizontal="left" vertical="center" wrapText="1"/>
      <protection locked="0"/>
    </xf>
    <xf numFmtId="0" fontId="41" fillId="9" borderId="81" xfId="0" applyFont="1" applyFill="1" applyBorder="1" applyAlignment="1" applyProtection="1">
      <alignment horizontal="left" vertical="center" wrapText="1"/>
      <protection locked="0"/>
    </xf>
    <xf numFmtId="171" fontId="41" fillId="9" borderId="66" xfId="0" applyNumberFormat="1" applyFont="1" applyFill="1" applyBorder="1" applyAlignment="1" applyProtection="1">
      <alignment horizontal="center" vertical="center"/>
      <protection locked="0"/>
    </xf>
    <xf numFmtId="171" fontId="41" fillId="9" borderId="17" xfId="0" applyNumberFormat="1" applyFont="1" applyFill="1" applyBorder="1" applyAlignment="1" applyProtection="1">
      <alignment horizontal="center" vertical="center"/>
      <protection locked="0"/>
    </xf>
    <xf numFmtId="171" fontId="41" fillId="9" borderId="70" xfId="0" applyNumberFormat="1" applyFont="1" applyFill="1" applyBorder="1" applyAlignment="1" applyProtection="1">
      <alignment horizontal="center" vertical="center"/>
      <protection locked="0"/>
    </xf>
    <xf numFmtId="171" fontId="41" fillId="9" borderId="19" xfId="0" applyNumberFormat="1" applyFont="1" applyFill="1" applyBorder="1" applyAlignment="1" applyProtection="1">
      <alignment horizontal="center" vertical="center"/>
      <protection locked="0"/>
    </xf>
    <xf numFmtId="0" fontId="41" fillId="9" borderId="55" xfId="0" applyFont="1" applyFill="1" applyBorder="1" applyAlignment="1">
      <alignment horizontal="left" vertical="center" wrapText="1"/>
    </xf>
    <xf numFmtId="0" fontId="41" fillId="9" borderId="73" xfId="0" applyFont="1" applyFill="1" applyBorder="1" applyAlignment="1">
      <alignment horizontal="left" vertical="center" wrapText="1"/>
    </xf>
    <xf numFmtId="0" fontId="38" fillId="9" borderId="80" xfId="1" applyNumberFormat="1" applyFont="1" applyFill="1" applyBorder="1" applyAlignment="1" applyProtection="1">
      <alignment horizontal="left" vertical="center" wrapText="1"/>
      <protection locked="0"/>
    </xf>
    <xf numFmtId="0" fontId="38" fillId="9" borderId="31" xfId="1" applyNumberFormat="1" applyFont="1" applyFill="1" applyBorder="1" applyAlignment="1" applyProtection="1">
      <alignment horizontal="left" vertical="center" wrapText="1"/>
      <protection locked="0"/>
    </xf>
    <xf numFmtId="0" fontId="38" fillId="9" borderId="81" xfId="1" applyNumberFormat="1" applyFont="1" applyFill="1" applyBorder="1" applyAlignment="1" applyProtection="1">
      <alignment horizontal="left" vertical="center" wrapText="1"/>
      <protection locked="0"/>
    </xf>
    <xf numFmtId="0" fontId="39" fillId="9" borderId="17" xfId="0" applyFont="1" applyFill="1" applyBorder="1" applyAlignment="1">
      <alignment horizontal="left" vertical="center"/>
    </xf>
    <xf numFmtId="0" fontId="39" fillId="9" borderId="62" xfId="0" applyFont="1" applyFill="1" applyBorder="1" applyAlignment="1">
      <alignment horizontal="left" wrapText="1"/>
    </xf>
    <xf numFmtId="0" fontId="39" fillId="9" borderId="0" xfId="0" applyFont="1" applyFill="1" applyBorder="1" applyAlignment="1">
      <alignment horizontal="left" wrapText="1"/>
    </xf>
    <xf numFmtId="0" fontId="90" fillId="9" borderId="60" xfId="0" applyFont="1" applyFill="1" applyBorder="1" applyAlignment="1">
      <alignment horizontal="center" vertical="center" wrapText="1"/>
    </xf>
    <xf numFmtId="0" fontId="90" fillId="9" borderId="91" xfId="0" applyFont="1" applyFill="1" applyBorder="1" applyAlignment="1">
      <alignment horizontal="center" vertical="center" wrapText="1"/>
    </xf>
    <xf numFmtId="0" fontId="38" fillId="9" borderId="57" xfId="0" applyFont="1" applyFill="1" applyBorder="1" applyAlignment="1">
      <alignment horizontal="center" vertical="center" wrapText="1"/>
    </xf>
    <xf numFmtId="0" fontId="38" fillId="9" borderId="90" xfId="0" applyFont="1" applyFill="1" applyBorder="1" applyAlignment="1">
      <alignment horizontal="center" vertical="center" wrapText="1"/>
    </xf>
    <xf numFmtId="0" fontId="40" fillId="9" borderId="92" xfId="0" applyFont="1" applyFill="1" applyBorder="1" applyAlignment="1" applyProtection="1">
      <alignment horizontal="center" vertical="center"/>
      <protection locked="0"/>
    </xf>
    <xf numFmtId="0" fontId="40" fillId="9" borderId="61" xfId="0" applyFont="1" applyFill="1" applyBorder="1" applyAlignment="1" applyProtection="1">
      <alignment horizontal="center" vertical="center"/>
      <protection locked="0"/>
    </xf>
    <xf numFmtId="0" fontId="40" fillId="16" borderId="5" xfId="0" applyFont="1" applyFill="1" applyBorder="1" applyAlignment="1">
      <alignment horizontal="center"/>
    </xf>
    <xf numFmtId="0" fontId="40" fillId="16" borderId="0" xfId="0" applyFont="1" applyFill="1" applyBorder="1" applyAlignment="1">
      <alignment horizontal="center"/>
    </xf>
    <xf numFmtId="0" fontId="40" fillId="16" borderId="15" xfId="0" applyFont="1" applyFill="1" applyBorder="1" applyAlignment="1">
      <alignment horizontal="center"/>
    </xf>
    <xf numFmtId="0" fontId="39" fillId="9" borderId="64" xfId="0" applyFont="1" applyFill="1" applyBorder="1" applyAlignment="1">
      <alignment horizontal="center" vertical="center" wrapText="1"/>
    </xf>
    <xf numFmtId="0" fontId="39" fillId="9" borderId="21" xfId="0" applyFont="1" applyFill="1" applyBorder="1" applyAlignment="1">
      <alignment horizontal="center" vertical="center" wrapText="1"/>
    </xf>
    <xf numFmtId="0" fontId="39" fillId="9" borderId="65" xfId="0" applyFont="1" applyFill="1" applyBorder="1" applyAlignment="1">
      <alignment horizontal="center" vertical="center" wrapText="1"/>
    </xf>
    <xf numFmtId="0" fontId="50" fillId="16" borderId="10" xfId="0" applyFont="1" applyFill="1" applyBorder="1" applyAlignment="1">
      <alignment horizontal="center"/>
    </xf>
    <xf numFmtId="0" fontId="50" fillId="16" borderId="8" xfId="0" applyFont="1" applyFill="1" applyBorder="1" applyAlignment="1">
      <alignment horizontal="center"/>
    </xf>
    <xf numFmtId="0" fontId="50" fillId="16" borderId="11" xfId="0" applyFont="1" applyFill="1" applyBorder="1" applyAlignment="1">
      <alignment horizontal="center"/>
    </xf>
    <xf numFmtId="0" fontId="89" fillId="16" borderId="12" xfId="0" applyFont="1" applyFill="1" applyBorder="1" applyAlignment="1">
      <alignment horizontal="center"/>
    </xf>
    <xf numFmtId="0" fontId="88" fillId="16" borderId="13" xfId="0" applyFont="1" applyFill="1" applyBorder="1" applyAlignment="1">
      <alignment horizontal="center"/>
    </xf>
    <xf numFmtId="0" fontId="88" fillId="16" borderId="14" xfId="0" applyFont="1" applyFill="1" applyBorder="1" applyAlignment="1">
      <alignment horizontal="center"/>
    </xf>
    <xf numFmtId="0" fontId="39" fillId="9" borderId="82" xfId="0" applyFont="1" applyFill="1" applyBorder="1" applyAlignment="1">
      <alignment horizontal="left"/>
    </xf>
    <xf numFmtId="0" fontId="39" fillId="9" borderId="16" xfId="0" applyFont="1" applyFill="1" applyBorder="1" applyAlignment="1">
      <alignment horizontal="left"/>
    </xf>
    <xf numFmtId="166" fontId="38" fillId="9" borderId="66" xfId="1" applyNumberFormat="1" applyFont="1" applyFill="1" applyBorder="1" applyAlignment="1">
      <alignment horizontal="left" wrapText="1"/>
    </xf>
    <xf numFmtId="166" fontId="38" fillId="9" borderId="17" xfId="1" applyNumberFormat="1" applyFont="1" applyFill="1" applyBorder="1" applyAlignment="1">
      <alignment horizontal="left" wrapText="1"/>
    </xf>
    <xf numFmtId="49" fontId="38" fillId="9" borderId="68" xfId="0" applyNumberFormat="1" applyFont="1" applyFill="1" applyBorder="1" applyAlignment="1" applyProtection="1">
      <alignment horizontal="center" vertical="center" wrapText="1"/>
      <protection locked="0"/>
    </xf>
    <xf numFmtId="49" fontId="38" fillId="9" borderId="44" xfId="0" applyNumberFormat="1" applyFont="1" applyFill="1" applyBorder="1" applyAlignment="1" applyProtection="1">
      <alignment horizontal="center" vertical="center" wrapText="1"/>
      <protection locked="0"/>
    </xf>
    <xf numFmtId="49" fontId="38" fillId="9" borderId="69" xfId="0" applyNumberFormat="1" applyFont="1" applyFill="1" applyBorder="1" applyAlignment="1" applyProtection="1">
      <alignment horizontal="center" vertical="center" wrapText="1"/>
      <protection locked="0"/>
    </xf>
    <xf numFmtId="49" fontId="38" fillId="9" borderId="29" xfId="0" applyNumberFormat="1" applyFont="1" applyFill="1" applyBorder="1" applyAlignment="1" applyProtection="1">
      <alignment horizontal="center" vertical="center" wrapText="1"/>
      <protection locked="0"/>
    </xf>
    <xf numFmtId="49" fontId="38" fillId="9" borderId="17" xfId="0" applyNumberFormat="1" applyFont="1" applyFill="1" applyBorder="1" applyAlignment="1" applyProtection="1">
      <alignment horizontal="center" vertical="center" wrapText="1"/>
      <protection locked="0"/>
    </xf>
    <xf numFmtId="0" fontId="32" fillId="9" borderId="80" xfId="0" applyFont="1" applyFill="1" applyBorder="1" applyAlignment="1">
      <alignment horizontal="left" vertical="center" wrapText="1" indent="3"/>
    </xf>
    <xf numFmtId="0" fontId="32" fillId="9" borderId="32" xfId="0" applyFont="1" applyFill="1" applyBorder="1" applyAlignment="1">
      <alignment horizontal="left" vertical="center" wrapText="1" indent="3"/>
    </xf>
    <xf numFmtId="0" fontId="39" fillId="9" borderId="63" xfId="0" applyFont="1" applyFill="1" applyBorder="1" applyAlignment="1">
      <alignment horizontal="left" wrapText="1"/>
    </xf>
    <xf numFmtId="0" fontId="39" fillId="9" borderId="66" xfId="0" applyFont="1" applyFill="1" applyBorder="1" applyAlignment="1">
      <alignment horizontal="left" wrapText="1"/>
    </xf>
    <xf numFmtId="0" fontId="39" fillId="9" borderId="17" xfId="0" applyFont="1" applyFill="1" applyBorder="1" applyAlignment="1">
      <alignment horizontal="left" wrapText="1"/>
    </xf>
    <xf numFmtId="0" fontId="39" fillId="7" borderId="37" xfId="0" applyFont="1" applyFill="1" applyBorder="1" applyAlignment="1">
      <alignment horizontal="center"/>
    </xf>
    <xf numFmtId="0" fontId="39" fillId="7" borderId="38" xfId="0" applyFont="1" applyFill="1" applyBorder="1" applyAlignment="1">
      <alignment horizontal="center"/>
    </xf>
    <xf numFmtId="0" fontId="64" fillId="9" borderId="41" xfId="0" applyFont="1" applyFill="1" applyBorder="1" applyAlignment="1">
      <alignment horizontal="left"/>
    </xf>
    <xf numFmtId="0" fontId="64" fillId="9" borderId="42" xfId="0" applyFont="1" applyFill="1" applyBorder="1" applyAlignment="1">
      <alignment horizontal="left"/>
    </xf>
    <xf numFmtId="0" fontId="38" fillId="7" borderId="39" xfId="0" applyFont="1" applyFill="1" applyBorder="1" applyAlignment="1" applyProtection="1">
      <alignment horizontal="left" vertical="top" wrapText="1"/>
      <protection locked="0"/>
    </xf>
    <xf numFmtId="0" fontId="38" fillId="7" borderId="40" xfId="0" applyFont="1" applyFill="1" applyBorder="1" applyAlignment="1" applyProtection="1">
      <alignment horizontal="left" vertical="top" wrapText="1"/>
      <protection locked="0"/>
    </xf>
    <xf numFmtId="0" fontId="38" fillId="7" borderId="30" xfId="1" applyNumberFormat="1" applyFont="1" applyFill="1" applyBorder="1" applyAlignment="1">
      <alignment horizontal="left" vertical="center" wrapText="1"/>
    </xf>
    <xf numFmtId="0" fontId="38" fillId="7" borderId="31" xfId="1" applyNumberFormat="1" applyFont="1" applyFill="1" applyBorder="1" applyAlignment="1">
      <alignment horizontal="left" vertical="center" wrapText="1"/>
    </xf>
    <xf numFmtId="0" fontId="38" fillId="7" borderId="45" xfId="1" applyNumberFormat="1" applyFont="1" applyFill="1" applyBorder="1" applyAlignment="1">
      <alignment horizontal="left" vertical="center" wrapText="1"/>
    </xf>
    <xf numFmtId="0" fontId="38" fillId="7" borderId="44" xfId="1" applyNumberFormat="1" applyFont="1" applyFill="1" applyBorder="1" applyAlignment="1">
      <alignment horizontal="left" vertical="center" wrapText="1"/>
    </xf>
    <xf numFmtId="0" fontId="38" fillId="7" borderId="17" xfId="1" applyNumberFormat="1" applyFont="1" applyFill="1" applyBorder="1" applyAlignment="1">
      <alignment horizontal="left" vertical="center" wrapText="1"/>
    </xf>
    <xf numFmtId="0" fontId="38" fillId="7" borderId="36" xfId="0" applyFont="1" applyFill="1" applyBorder="1" applyAlignment="1">
      <alignment horizontal="center" vertical="center"/>
    </xf>
    <xf numFmtId="0" fontId="38" fillId="9" borderId="52" xfId="0" applyFont="1" applyFill="1" applyBorder="1" applyAlignment="1">
      <alignment horizontal="center" vertical="center"/>
    </xf>
    <xf numFmtId="0" fontId="38" fillId="9" borderId="53" xfId="0" applyFont="1" applyFill="1" applyBorder="1" applyAlignment="1">
      <alignment horizontal="center" vertical="center"/>
    </xf>
    <xf numFmtId="0" fontId="38" fillId="9" borderId="54" xfId="0" applyFont="1" applyFill="1" applyBorder="1" applyAlignment="1">
      <alignment horizontal="center" vertical="center"/>
    </xf>
    <xf numFmtId="0" fontId="38" fillId="7" borderId="50" xfId="0" applyFont="1" applyFill="1" applyBorder="1" applyAlignment="1">
      <alignment horizontal="center" vertical="center"/>
    </xf>
    <xf numFmtId="0" fontId="38" fillId="7" borderId="51" xfId="0" applyFont="1" applyFill="1" applyBorder="1" applyAlignment="1">
      <alignment horizontal="center" vertical="center"/>
    </xf>
    <xf numFmtId="0" fontId="41" fillId="9" borderId="30" xfId="0" applyNumberFormat="1" applyFont="1" applyFill="1" applyBorder="1" applyAlignment="1">
      <alignment horizontal="center" vertical="center" wrapText="1"/>
    </xf>
    <xf numFmtId="0" fontId="41" fillId="9" borderId="31" xfId="0" applyNumberFormat="1" applyFont="1" applyFill="1" applyBorder="1" applyAlignment="1">
      <alignment horizontal="center" vertical="center" wrapText="1"/>
    </xf>
    <xf numFmtId="0" fontId="39" fillId="4" borderId="30" xfId="0" applyFont="1" applyFill="1" applyBorder="1" applyAlignment="1">
      <alignment horizontal="center"/>
    </xf>
    <xf numFmtId="0" fontId="39" fillId="4" borderId="31" xfId="0" applyFont="1" applyFill="1" applyBorder="1" applyAlignment="1">
      <alignment horizontal="center"/>
    </xf>
    <xf numFmtId="0" fontId="39" fillId="4" borderId="32" xfId="0" applyFont="1" applyFill="1" applyBorder="1" applyAlignment="1">
      <alignment horizontal="center"/>
    </xf>
    <xf numFmtId="0" fontId="39" fillId="7" borderId="0" xfId="0" applyFont="1" applyFill="1" applyAlignment="1">
      <alignment horizontal="left" vertical="center" wrapText="1"/>
    </xf>
    <xf numFmtId="0" fontId="39" fillId="4" borderId="30" xfId="0" applyFont="1" applyFill="1" applyBorder="1" applyAlignment="1">
      <alignment horizontal="left" vertical="center"/>
    </xf>
    <xf numFmtId="0" fontId="39" fillId="4" borderId="32" xfId="0" applyFont="1" applyFill="1" applyBorder="1" applyAlignment="1">
      <alignment horizontal="left" vertical="center"/>
    </xf>
    <xf numFmtId="0" fontId="41" fillId="4" borderId="30" xfId="0" applyFont="1" applyFill="1" applyBorder="1" applyAlignment="1">
      <alignment horizontal="left" vertical="center" wrapText="1"/>
    </xf>
    <xf numFmtId="0" fontId="41" fillId="4" borderId="31" xfId="0" applyFont="1" applyFill="1" applyBorder="1" applyAlignment="1">
      <alignment horizontal="left" vertical="center" wrapText="1"/>
    </xf>
    <xf numFmtId="0" fontId="41" fillId="4" borderId="32" xfId="0" applyFont="1" applyFill="1" applyBorder="1" applyAlignment="1">
      <alignment horizontal="left" vertical="center" wrapText="1"/>
    </xf>
    <xf numFmtId="0" fontId="38" fillId="7" borderId="43" xfId="0" quotePrefix="1" applyNumberFormat="1" applyFont="1" applyFill="1" applyBorder="1" applyAlignment="1" applyProtection="1">
      <alignment horizontal="center" vertical="center" wrapText="1"/>
    </xf>
    <xf numFmtId="0" fontId="38" fillId="7" borderId="44" xfId="0" applyNumberFormat="1" applyFont="1" applyFill="1" applyBorder="1" applyAlignment="1" applyProtection="1">
      <alignment horizontal="center" vertical="center" wrapText="1"/>
    </xf>
    <xf numFmtId="0" fontId="38" fillId="7" borderId="28" xfId="0" applyNumberFormat="1" applyFont="1" applyFill="1" applyBorder="1" applyAlignment="1" applyProtection="1">
      <alignment horizontal="center" vertical="center" wrapText="1"/>
    </xf>
    <xf numFmtId="0" fontId="38" fillId="7" borderId="29" xfId="0" applyNumberFormat="1" applyFont="1" applyFill="1" applyBorder="1" applyAlignment="1" applyProtection="1">
      <alignment horizontal="center" vertical="center" wrapText="1"/>
    </xf>
    <xf numFmtId="49" fontId="38" fillId="7" borderId="17" xfId="0" applyNumberFormat="1" applyFont="1" applyFill="1" applyBorder="1" applyAlignment="1">
      <alignment horizontal="left"/>
    </xf>
    <xf numFmtId="0" fontId="48" fillId="7" borderId="26" xfId="0" applyFont="1" applyFill="1" applyBorder="1" applyAlignment="1">
      <alignment horizontal="center" vertical="center" wrapText="1"/>
    </xf>
    <xf numFmtId="0" fontId="48" fillId="7" borderId="27" xfId="0" applyFont="1" applyFill="1" applyBorder="1" applyAlignment="1">
      <alignment horizontal="center" vertical="center" wrapText="1"/>
    </xf>
    <xf numFmtId="0" fontId="48" fillId="7" borderId="28" xfId="0" applyFont="1" applyFill="1" applyBorder="1" applyAlignment="1">
      <alignment horizontal="center" vertical="center" wrapText="1"/>
    </xf>
    <xf numFmtId="0" fontId="48" fillId="7" borderId="29" xfId="0" applyFont="1" applyFill="1" applyBorder="1" applyAlignment="1">
      <alignment horizontal="center" vertical="center" wrapText="1"/>
    </xf>
    <xf numFmtId="167" fontId="38" fillId="7" borderId="43" xfId="0" applyNumberFormat="1" applyFont="1" applyFill="1" applyBorder="1" applyAlignment="1">
      <alignment horizontal="center" vertical="center" wrapText="1"/>
    </xf>
    <xf numFmtId="167" fontId="38" fillId="7" borderId="44" xfId="0" applyNumberFormat="1" applyFont="1" applyFill="1" applyBorder="1" applyAlignment="1">
      <alignment horizontal="center" vertical="center" wrapText="1"/>
    </xf>
    <xf numFmtId="167" fontId="38" fillId="7" borderId="28" xfId="0" applyNumberFormat="1" applyFont="1" applyFill="1" applyBorder="1" applyAlignment="1">
      <alignment horizontal="center" vertical="center" wrapText="1"/>
    </xf>
    <xf numFmtId="167" fontId="38" fillId="7" borderId="29" xfId="0" applyNumberFormat="1" applyFont="1" applyFill="1" applyBorder="1" applyAlignment="1">
      <alignment horizontal="center" vertical="center" wrapText="1"/>
    </xf>
    <xf numFmtId="0" fontId="38" fillId="7" borderId="43" xfId="0" applyNumberFormat="1" applyFont="1" applyFill="1" applyBorder="1" applyAlignment="1">
      <alignment horizontal="center" vertical="center" wrapText="1"/>
    </xf>
    <xf numFmtId="0" fontId="38" fillId="7" borderId="45" xfId="0" applyNumberFormat="1" applyFont="1" applyFill="1" applyBorder="1" applyAlignment="1">
      <alignment horizontal="center" vertical="center" wrapText="1"/>
    </xf>
    <xf numFmtId="0" fontId="38" fillId="7" borderId="44" xfId="0" applyNumberFormat="1" applyFont="1" applyFill="1" applyBorder="1" applyAlignment="1">
      <alignment horizontal="center" vertical="center" wrapText="1"/>
    </xf>
    <xf numFmtId="0" fontId="38" fillId="7" borderId="28" xfId="0" applyNumberFormat="1" applyFont="1" applyFill="1" applyBorder="1" applyAlignment="1">
      <alignment horizontal="center" vertical="center" wrapText="1"/>
    </xf>
    <xf numFmtId="0" fontId="38" fillId="7" borderId="46" xfId="0" applyNumberFormat="1" applyFont="1" applyFill="1" applyBorder="1" applyAlignment="1">
      <alignment horizontal="center" vertical="center" wrapText="1"/>
    </xf>
    <xf numFmtId="0" fontId="38" fillId="7" borderId="29" xfId="0" applyNumberFormat="1" applyFont="1" applyFill="1" applyBorder="1" applyAlignment="1">
      <alignment horizontal="center" vertical="center" wrapText="1"/>
    </xf>
    <xf numFmtId="0" fontId="38" fillId="4" borderId="24" xfId="0" applyFont="1" applyFill="1" applyBorder="1" applyAlignment="1">
      <alignment horizontal="center" vertical="center" wrapText="1"/>
    </xf>
    <xf numFmtId="0" fontId="38" fillId="4" borderId="25" xfId="0" applyFont="1" applyFill="1" applyBorder="1" applyAlignment="1">
      <alignment horizontal="center" vertical="center" wrapText="1"/>
    </xf>
    <xf numFmtId="0" fontId="50" fillId="9" borderId="33" xfId="0" applyFont="1" applyFill="1" applyBorder="1" applyAlignment="1">
      <alignment horizontal="center"/>
    </xf>
    <xf numFmtId="0" fontId="50" fillId="9" borderId="0" xfId="0" applyFont="1" applyFill="1" applyAlignment="1">
      <alignment horizontal="center"/>
    </xf>
    <xf numFmtId="0" fontId="50" fillId="9" borderId="34" xfId="0" applyFont="1" applyFill="1" applyBorder="1" applyAlignment="1">
      <alignment horizontal="center"/>
    </xf>
    <xf numFmtId="0" fontId="40" fillId="8" borderId="22" xfId="0" applyFont="1" applyFill="1" applyBorder="1" applyAlignment="1">
      <alignment horizontal="center" vertical="center"/>
    </xf>
    <xf numFmtId="0" fontId="40" fillId="8" borderId="23" xfId="0" applyFont="1" applyFill="1" applyBorder="1" applyAlignment="1">
      <alignment horizontal="center" vertical="center"/>
    </xf>
    <xf numFmtId="0" fontId="40" fillId="7" borderId="0" xfId="0" applyFont="1" applyFill="1" applyBorder="1" applyAlignment="1">
      <alignment horizontal="center"/>
    </xf>
    <xf numFmtId="0" fontId="40" fillId="7" borderId="0" xfId="0" applyFont="1" applyFill="1" applyAlignment="1">
      <alignment horizontal="center"/>
    </xf>
    <xf numFmtId="0" fontId="40" fillId="7" borderId="22" xfId="0" applyFont="1" applyFill="1" applyBorder="1" applyAlignment="1" applyProtection="1">
      <alignment horizontal="center" vertical="center"/>
      <protection locked="0"/>
    </xf>
    <xf numFmtId="0" fontId="40" fillId="7" borderId="23" xfId="0" applyFont="1" applyFill="1" applyBorder="1" applyAlignment="1" applyProtection="1">
      <alignment horizontal="center" vertical="center"/>
      <protection locked="0"/>
    </xf>
    <xf numFmtId="166" fontId="39" fillId="4" borderId="48" xfId="1" applyNumberFormat="1" applyFont="1" applyFill="1" applyBorder="1" applyAlignment="1">
      <alignment horizontal="left"/>
    </xf>
    <xf numFmtId="166" fontId="39" fillId="4" borderId="49" xfId="1" applyNumberFormat="1" applyFont="1" applyFill="1" applyBorder="1" applyAlignment="1">
      <alignment horizontal="left"/>
    </xf>
    <xf numFmtId="0" fontId="40" fillId="12" borderId="22" xfId="0" applyFont="1" applyFill="1" applyBorder="1" applyAlignment="1" applyProtection="1">
      <alignment horizontal="center" vertical="center"/>
      <protection locked="0"/>
    </xf>
    <xf numFmtId="0" fontId="40" fillId="12" borderId="23" xfId="0" applyFont="1" applyFill="1" applyBorder="1" applyAlignment="1" applyProtection="1">
      <alignment horizontal="center" vertical="center"/>
      <protection locked="0"/>
    </xf>
    <xf numFmtId="166" fontId="39" fillId="4" borderId="24" xfId="1" applyNumberFormat="1" applyFont="1" applyFill="1" applyBorder="1" applyAlignment="1">
      <alignment horizontal="left"/>
    </xf>
    <xf numFmtId="166" fontId="39" fillId="4" borderId="25" xfId="1" applyNumberFormat="1" applyFont="1" applyFill="1" applyBorder="1" applyAlignment="1">
      <alignment horizontal="left"/>
    </xf>
    <xf numFmtId="0" fontId="38" fillId="7" borderId="0" xfId="0" applyFont="1" applyFill="1" applyBorder="1" applyAlignment="1">
      <alignment horizontal="center"/>
    </xf>
    <xf numFmtId="166" fontId="38" fillId="7" borderId="17" xfId="1" applyNumberFormat="1" applyFont="1" applyFill="1" applyBorder="1" applyAlignment="1">
      <alignment horizontal="center" vertical="center" wrapText="1"/>
    </xf>
    <xf numFmtId="0" fontId="38" fillId="7" borderId="19" xfId="0" quotePrefix="1" applyNumberFormat="1" applyFont="1" applyFill="1" applyBorder="1" applyAlignment="1" applyProtection="1">
      <alignment horizontal="center" vertical="center" wrapText="1"/>
      <protection locked="0"/>
    </xf>
    <xf numFmtId="0" fontId="38" fillId="7" borderId="20" xfId="0" quotePrefix="1" applyNumberFormat="1" applyFont="1" applyFill="1" applyBorder="1" applyAlignment="1" applyProtection="1">
      <alignment horizontal="center" vertical="center" wrapText="1"/>
      <protection locked="0"/>
    </xf>
    <xf numFmtId="0" fontId="38" fillId="7" borderId="44" xfId="0" applyNumberFormat="1" applyFont="1" applyFill="1" applyBorder="1" applyAlignment="1" applyProtection="1">
      <alignment horizontal="center" vertical="center" wrapText="1"/>
      <protection locked="0"/>
    </xf>
    <xf numFmtId="0" fontId="38" fillId="7" borderId="29" xfId="0" applyNumberFormat="1" applyFont="1" applyFill="1" applyBorder="1" applyAlignment="1" applyProtection="1">
      <alignment horizontal="center" vertical="center" wrapText="1"/>
      <protection locked="0"/>
    </xf>
    <xf numFmtId="0" fontId="40" fillId="7" borderId="22" xfId="0" applyFont="1" applyFill="1" applyBorder="1" applyAlignment="1">
      <alignment horizontal="center" vertical="center"/>
    </xf>
    <xf numFmtId="0" fontId="40" fillId="7" borderId="23" xfId="0" applyFont="1" applyFill="1" applyBorder="1" applyAlignment="1">
      <alignment horizontal="center" vertical="center"/>
    </xf>
    <xf numFmtId="49" fontId="38" fillId="7" borderId="30" xfId="0" applyNumberFormat="1" applyFont="1" applyFill="1" applyBorder="1" applyAlignment="1">
      <alignment horizontal="center"/>
    </xf>
    <xf numFmtId="49" fontId="38" fillId="7" borderId="31" xfId="0" applyNumberFormat="1" applyFont="1" applyFill="1" applyBorder="1" applyAlignment="1">
      <alignment horizontal="center"/>
    </xf>
    <xf numFmtId="49" fontId="38" fillId="7" borderId="32" xfId="0" applyNumberFormat="1" applyFont="1" applyFill="1" applyBorder="1" applyAlignment="1">
      <alignment horizontal="center"/>
    </xf>
    <xf numFmtId="49" fontId="38" fillId="7" borderId="30" xfId="0" applyNumberFormat="1" applyFont="1" applyFill="1" applyBorder="1" applyAlignment="1">
      <alignment horizontal="left"/>
    </xf>
    <xf numFmtId="49" fontId="38" fillId="7" borderId="31" xfId="0" applyNumberFormat="1" applyFont="1" applyFill="1" applyBorder="1" applyAlignment="1">
      <alignment horizontal="left"/>
    </xf>
    <xf numFmtId="49" fontId="38" fillId="7" borderId="32" xfId="0" applyNumberFormat="1" applyFont="1" applyFill="1" applyBorder="1" applyAlignment="1">
      <alignment horizontal="left"/>
    </xf>
    <xf numFmtId="166" fontId="38" fillId="7" borderId="30" xfId="1" applyNumberFormat="1" applyFont="1" applyFill="1" applyBorder="1" applyAlignment="1">
      <alignment horizontal="left" vertical="center" wrapText="1"/>
    </xf>
    <xf numFmtId="166" fontId="38" fillId="7" borderId="31" xfId="1" applyNumberFormat="1" applyFont="1" applyFill="1" applyBorder="1" applyAlignment="1">
      <alignment horizontal="left" vertical="center" wrapText="1"/>
    </xf>
    <xf numFmtId="166" fontId="38" fillId="7" borderId="45" xfId="1" applyNumberFormat="1" applyFont="1" applyFill="1" applyBorder="1" applyAlignment="1">
      <alignment horizontal="left" vertical="center" wrapText="1"/>
    </xf>
    <xf numFmtId="166" fontId="38" fillId="7" borderId="44" xfId="1" applyNumberFormat="1" applyFont="1" applyFill="1" applyBorder="1" applyAlignment="1">
      <alignment horizontal="left" vertical="center" wrapText="1"/>
    </xf>
    <xf numFmtId="0" fontId="38" fillId="7" borderId="37" xfId="0" applyFont="1" applyFill="1" applyBorder="1" applyAlignment="1">
      <alignment horizontal="center"/>
    </xf>
    <xf numFmtId="0" fontId="38" fillId="7" borderId="38" xfId="0" applyFont="1" applyFill="1" applyBorder="1" applyAlignment="1">
      <alignment horizontal="center"/>
    </xf>
    <xf numFmtId="166" fontId="39" fillId="4" borderId="16" xfId="1" applyNumberFormat="1" applyFont="1" applyFill="1" applyBorder="1" applyAlignment="1">
      <alignment horizontal="left"/>
    </xf>
    <xf numFmtId="0" fontId="41" fillId="12" borderId="39" xfId="0" applyFont="1" applyFill="1" applyBorder="1" applyAlignment="1">
      <alignment horizontal="center" vertical="center" wrapText="1"/>
    </xf>
    <xf numFmtId="0" fontId="41" fillId="12" borderId="40" xfId="0" applyFont="1" applyFill="1" applyBorder="1" applyAlignment="1">
      <alignment horizontal="center" vertical="center" wrapText="1"/>
    </xf>
    <xf numFmtId="0" fontId="57" fillId="0" borderId="0" xfId="5" applyFont="1" applyAlignment="1" applyProtection="1">
      <alignment horizontal="left" vertical="center" wrapText="1"/>
    </xf>
    <xf numFmtId="0" fontId="36" fillId="7" borderId="30" xfId="0" applyFont="1" applyFill="1" applyBorder="1" applyAlignment="1">
      <alignment horizontal="left" vertical="center" wrapText="1"/>
    </xf>
    <xf numFmtId="0" fontId="36" fillId="7" borderId="32" xfId="0" applyFont="1" applyFill="1" applyBorder="1" applyAlignment="1">
      <alignment horizontal="left" vertical="center" wrapText="1"/>
    </xf>
    <xf numFmtId="0" fontId="51" fillId="0" borderId="8" xfId="5" applyBorder="1" applyAlignment="1">
      <alignment horizontal="center" vertical="center"/>
    </xf>
    <xf numFmtId="0" fontId="51" fillId="0" borderId="0" xfId="5" applyBorder="1" applyAlignment="1">
      <alignment horizontal="center" vertical="center"/>
    </xf>
    <xf numFmtId="0" fontId="58" fillId="0" borderId="0" xfId="6" applyAlignment="1" applyProtection="1">
      <alignment horizontal="left" vertical="center"/>
    </xf>
    <xf numFmtId="0" fontId="57" fillId="0" borderId="0" xfId="5" applyFont="1" applyAlignment="1" applyProtection="1">
      <alignment horizontal="left" vertical="center"/>
    </xf>
    <xf numFmtId="0" fontId="39" fillId="4" borderId="24" xfId="0" applyFont="1" applyFill="1" applyBorder="1" applyAlignment="1">
      <alignment horizontal="center" vertical="center" wrapText="1"/>
    </xf>
    <xf numFmtId="0" fontId="39" fillId="4" borderId="25" xfId="0" applyFont="1" applyFill="1" applyBorder="1" applyAlignment="1">
      <alignment horizontal="center" vertical="center" wrapText="1"/>
    </xf>
    <xf numFmtId="168" fontId="57" fillId="0" borderId="0" xfId="5" applyNumberFormat="1" applyFont="1" applyAlignment="1" applyProtection="1">
      <alignment horizontal="left" vertical="center"/>
    </xf>
    <xf numFmtId="0" fontId="63" fillId="9" borderId="33" xfId="0" applyFont="1" applyFill="1" applyBorder="1" applyAlignment="1">
      <alignment horizontal="center"/>
    </xf>
    <xf numFmtId="0" fontId="63" fillId="9" borderId="0" xfId="0" applyFont="1" applyFill="1" applyBorder="1" applyAlignment="1">
      <alignment horizontal="center"/>
    </xf>
    <xf numFmtId="0" fontId="62" fillId="2" borderId="0" xfId="0" applyFont="1" applyFill="1" applyBorder="1" applyAlignment="1">
      <alignment horizontal="center"/>
    </xf>
    <xf numFmtId="14" fontId="55" fillId="0" borderId="0" xfId="5" applyNumberFormat="1" applyFont="1" applyAlignment="1" applyProtection="1">
      <alignment horizontal="left"/>
      <protection locked="0"/>
    </xf>
    <xf numFmtId="0" fontId="55" fillId="0" borderId="0" xfId="5" applyNumberFormat="1" applyFont="1" applyAlignment="1" applyProtection="1">
      <alignment horizontal="left"/>
      <protection locked="0"/>
    </xf>
    <xf numFmtId="0" fontId="54" fillId="0" borderId="0" xfId="5" applyFont="1" applyAlignment="1" applyProtection="1">
      <alignment horizontal="left"/>
      <protection locked="0"/>
    </xf>
    <xf numFmtId="0" fontId="61" fillId="4" borderId="0" xfId="5" applyFont="1" applyFill="1" applyBorder="1" applyAlignment="1">
      <alignment horizontal="center" vertical="center" wrapText="1"/>
    </xf>
    <xf numFmtId="0" fontId="54" fillId="0" borderId="0" xfId="5" applyFont="1" applyAlignment="1" applyProtection="1">
      <alignment horizontal="left" vertical="center"/>
    </xf>
    <xf numFmtId="0" fontId="57" fillId="0" borderId="5" xfId="5" applyFont="1" applyBorder="1" applyAlignment="1" applyProtection="1">
      <alignment horizontal="center" vertical="center"/>
      <protection locked="0"/>
    </xf>
    <xf numFmtId="0" fontId="57" fillId="0" borderId="15" xfId="5" applyFont="1" applyBorder="1" applyAlignment="1" applyProtection="1">
      <alignment horizontal="center" vertical="center"/>
      <protection locked="0"/>
    </xf>
    <xf numFmtId="0" fontId="57" fillId="0" borderId="5" xfId="5" applyNumberFormat="1" applyFont="1" applyBorder="1" applyAlignment="1" applyProtection="1">
      <alignment horizontal="center" vertical="center"/>
      <protection locked="0"/>
    </xf>
    <xf numFmtId="0" fontId="57" fillId="0" borderId="15" xfId="5" applyNumberFormat="1" applyFont="1" applyBorder="1" applyAlignment="1" applyProtection="1">
      <alignment horizontal="center" vertical="center"/>
      <protection locked="0"/>
    </xf>
    <xf numFmtId="166" fontId="38" fillId="12" borderId="30" xfId="1" applyNumberFormat="1" applyFont="1" applyFill="1" applyBorder="1" applyAlignment="1">
      <alignment horizontal="left" vertical="top"/>
    </xf>
    <xf numFmtId="166" fontId="38" fillId="12" borderId="32" xfId="1" applyNumberFormat="1" applyFont="1" applyFill="1" applyBorder="1" applyAlignment="1">
      <alignment horizontal="left" vertical="top"/>
    </xf>
    <xf numFmtId="0" fontId="53" fillId="14" borderId="6" xfId="5" applyFont="1" applyFill="1" applyBorder="1" applyAlignment="1">
      <alignment horizontal="center" vertical="center" wrapText="1"/>
    </xf>
    <xf numFmtId="0" fontId="53" fillId="14" borderId="7" xfId="5" applyFont="1" applyFill="1" applyBorder="1" applyAlignment="1">
      <alignment horizontal="center" vertical="center" wrapText="1"/>
    </xf>
    <xf numFmtId="0" fontId="57" fillId="0" borderId="12" xfId="5" applyNumberFormat="1" applyFont="1" applyBorder="1" applyAlignment="1" applyProtection="1">
      <alignment horizontal="center" vertical="center"/>
      <protection locked="0"/>
    </xf>
    <xf numFmtId="0" fontId="57" fillId="0" borderId="14" xfId="5" applyNumberFormat="1" applyFont="1" applyBorder="1" applyAlignment="1" applyProtection="1">
      <alignment horizontal="center" vertical="center"/>
      <protection locked="0"/>
    </xf>
    <xf numFmtId="0" fontId="13" fillId="4" borderId="2" xfId="0" applyFont="1" applyFill="1" applyBorder="1" applyAlignment="1">
      <alignment horizontal="center"/>
    </xf>
    <xf numFmtId="0" fontId="13" fillId="4" borderId="5" xfId="0" applyFont="1" applyFill="1" applyBorder="1" applyAlignment="1">
      <alignment horizontal="center"/>
    </xf>
    <xf numFmtId="0" fontId="13" fillId="4" borderId="0" xfId="0" applyFont="1" applyFill="1" applyAlignment="1">
      <alignment horizontal="center"/>
    </xf>
    <xf numFmtId="0" fontId="0" fillId="0" borderId="2" xfId="0" applyBorder="1" applyAlignment="1">
      <alignment horizontal="left" wrapText="1"/>
    </xf>
    <xf numFmtId="0" fontId="0" fillId="0" borderId="2" xfId="0" applyBorder="1" applyAlignment="1">
      <alignment horizontal="left"/>
    </xf>
    <xf numFmtId="164" fontId="0" fillId="0" borderId="2" xfId="2" applyNumberFormat="1" applyFont="1" applyBorder="1" applyAlignment="1">
      <alignment horizontal="center" vertical="center"/>
    </xf>
    <xf numFmtId="0" fontId="11" fillId="0" borderId="2" xfId="4" applyBorder="1" applyAlignment="1">
      <alignment horizontal="left" wrapText="1"/>
    </xf>
    <xf numFmtId="165" fontId="0" fillId="0" borderId="6" xfId="0" applyNumberFormat="1" applyBorder="1" applyAlignment="1">
      <alignment horizontal="center"/>
    </xf>
    <xf numFmtId="165" fontId="0" fillId="0" borderId="7" xfId="0" applyNumberFormat="1" applyBorder="1" applyAlignment="1">
      <alignment horizontal="center"/>
    </xf>
    <xf numFmtId="0" fontId="28" fillId="0" borderId="0" xfId="0" applyFont="1" applyAlignment="1">
      <alignment horizontal="left" wrapText="1"/>
    </xf>
    <xf numFmtId="0" fontId="13" fillId="4" borderId="6" xfId="0" applyFont="1" applyFill="1" applyBorder="1" applyAlignment="1">
      <alignment horizontal="center"/>
    </xf>
    <xf numFmtId="0" fontId="13" fillId="4" borderId="9" xfId="0" applyFont="1" applyFill="1" applyBorder="1" applyAlignment="1">
      <alignment horizontal="center"/>
    </xf>
    <xf numFmtId="0" fontId="0" fillId="0" borderId="6" xfId="0" applyBorder="1" applyAlignment="1">
      <alignment horizontal="left" wrapText="1"/>
    </xf>
    <xf numFmtId="0" fontId="0" fillId="0" borderId="9" xfId="0" applyBorder="1" applyAlignment="1">
      <alignment horizontal="left" wrapText="1"/>
    </xf>
    <xf numFmtId="0" fontId="0" fillId="0" borderId="7" xfId="0" applyBorder="1" applyAlignment="1">
      <alignment horizontal="left" wrapText="1"/>
    </xf>
    <xf numFmtId="0" fontId="13" fillId="4" borderId="10" xfId="0" applyFont="1" applyFill="1" applyBorder="1" applyAlignment="1">
      <alignment horizontal="center"/>
    </xf>
    <xf numFmtId="0" fontId="13" fillId="4" borderId="8" xfId="0" applyFont="1" applyFill="1" applyBorder="1" applyAlignment="1">
      <alignment horizontal="center"/>
    </xf>
    <xf numFmtId="0" fontId="21" fillId="4" borderId="12" xfId="0" applyFont="1" applyFill="1" applyBorder="1" applyAlignment="1">
      <alignment horizontal="center"/>
    </xf>
    <xf numFmtId="0" fontId="21" fillId="4" borderId="13" xfId="0" applyFont="1" applyFill="1" applyBorder="1" applyAlignment="1">
      <alignment horizontal="center"/>
    </xf>
    <xf numFmtId="0" fontId="28" fillId="0" borderId="6" xfId="0" applyFont="1" applyBorder="1" applyAlignment="1">
      <alignment horizontal="left" vertical="center" wrapText="1"/>
    </xf>
    <xf numFmtId="0" fontId="28" fillId="0" borderId="9" xfId="0" applyFont="1" applyBorder="1" applyAlignment="1">
      <alignment horizontal="left" vertical="center" wrapText="1"/>
    </xf>
    <xf numFmtId="0" fontId="28" fillId="0" borderId="7" xfId="0" applyFont="1" applyBorder="1" applyAlignment="1">
      <alignment horizontal="left" vertical="center" wrapText="1"/>
    </xf>
    <xf numFmtId="0" fontId="28" fillId="0" borderId="6" xfId="0" applyFont="1" applyBorder="1" applyAlignment="1">
      <alignment horizontal="left" wrapText="1"/>
    </xf>
    <xf numFmtId="0" fontId="28" fillId="0" borderId="9" xfId="0" applyFont="1" applyBorder="1" applyAlignment="1">
      <alignment horizontal="left" wrapText="1"/>
    </xf>
    <xf numFmtId="0" fontId="28" fillId="0" borderId="7" xfId="0" applyFont="1" applyBorder="1" applyAlignment="1">
      <alignment horizontal="left" wrapText="1"/>
    </xf>
    <xf numFmtId="0" fontId="28" fillId="0" borderId="8" xfId="0" applyFont="1" applyBorder="1" applyAlignment="1">
      <alignment horizontal="left" wrapText="1"/>
    </xf>
    <xf numFmtId="0" fontId="12" fillId="2" borderId="0" xfId="0" applyFont="1" applyFill="1" applyAlignment="1">
      <alignment horizontal="center"/>
    </xf>
    <xf numFmtId="0" fontId="10" fillId="0" borderId="6" xfId="0" applyFont="1" applyBorder="1" applyAlignment="1">
      <alignment horizontal="left" vertical="center" wrapText="1"/>
    </xf>
    <xf numFmtId="0" fontId="10" fillId="0" borderId="9" xfId="0" applyFont="1" applyBorder="1" applyAlignment="1">
      <alignment horizontal="left" vertical="center" wrapText="1"/>
    </xf>
    <xf numFmtId="0" fontId="10" fillId="0" borderId="7" xfId="0" applyFont="1" applyBorder="1" applyAlignment="1">
      <alignment horizontal="left" vertical="center" wrapText="1"/>
    </xf>
    <xf numFmtId="0" fontId="13" fillId="4" borderId="0" xfId="0" applyFont="1" applyFill="1" applyAlignment="1">
      <alignment horizontal="center" wrapText="1"/>
    </xf>
    <xf numFmtId="164" fontId="0" fillId="0" borderId="10" xfId="2" applyNumberFormat="1" applyFont="1" applyBorder="1" applyAlignment="1">
      <alignment horizontal="center" vertical="center"/>
    </xf>
    <xf numFmtId="164" fontId="0" fillId="0" borderId="11" xfId="2" applyNumberFormat="1" applyFont="1" applyBorder="1" applyAlignment="1">
      <alignment horizontal="center" vertical="center"/>
    </xf>
    <xf numFmtId="164" fontId="0" fillId="0" borderId="12" xfId="2" applyNumberFormat="1" applyFont="1" applyBorder="1" applyAlignment="1">
      <alignment horizontal="center" vertical="center"/>
    </xf>
    <xf numFmtId="164" fontId="0" fillId="0" borderId="14" xfId="2" applyNumberFormat="1" applyFont="1" applyBorder="1" applyAlignment="1">
      <alignment horizontal="center" vertical="center"/>
    </xf>
    <xf numFmtId="0" fontId="28" fillId="0" borderId="0" xfId="0" applyFont="1" applyBorder="1" applyAlignment="1">
      <alignment horizontal="left" wrapText="1"/>
    </xf>
    <xf numFmtId="0" fontId="29" fillId="0" borderId="0" xfId="0" applyFont="1" applyAlignment="1">
      <alignment horizontal="left" wrapText="1"/>
    </xf>
    <xf numFmtId="0" fontId="29" fillId="0" borderId="6" xfId="0" applyFont="1" applyBorder="1" applyAlignment="1">
      <alignment horizontal="left" wrapText="1"/>
    </xf>
    <xf numFmtId="0" fontId="29" fillId="0" borderId="9" xfId="0" applyFont="1" applyBorder="1" applyAlignment="1">
      <alignment horizontal="left" wrapText="1"/>
    </xf>
    <xf numFmtId="0" fontId="29" fillId="0" borderId="7" xfId="0" applyFont="1" applyBorder="1" applyAlignment="1">
      <alignment horizontal="left" wrapText="1"/>
    </xf>
    <xf numFmtId="0" fontId="28" fillId="0" borderId="15" xfId="0" applyFont="1" applyBorder="1" applyAlignment="1">
      <alignment horizontal="left" wrapText="1"/>
    </xf>
    <xf numFmtId="166" fontId="38" fillId="9" borderId="31" xfId="1" applyNumberFormat="1" applyFont="1" applyFill="1" applyBorder="1" applyAlignment="1">
      <alignment vertical="center"/>
    </xf>
    <xf numFmtId="166" fontId="39" fillId="9" borderId="81" xfId="1" applyNumberFormat="1" applyFont="1" applyFill="1" applyBorder="1" applyAlignment="1">
      <alignment horizontal="center"/>
    </xf>
    <xf numFmtId="166" fontId="34" fillId="9" borderId="30" xfId="1" applyNumberFormat="1" applyFont="1" applyFill="1" applyBorder="1" applyAlignment="1">
      <alignment vertical="center"/>
    </xf>
    <xf numFmtId="0" fontId="39" fillId="16" borderId="17" xfId="0" applyFont="1" applyFill="1" applyBorder="1" applyAlignment="1">
      <alignment horizontal="center"/>
    </xf>
    <xf numFmtId="166" fontId="38" fillId="16" borderId="17" xfId="1" applyNumberFormat="1" applyFont="1" applyFill="1" applyBorder="1"/>
    <xf numFmtId="43" fontId="38" fillId="9" borderId="17" xfId="1" applyNumberFormat="1" applyFont="1" applyFill="1" applyBorder="1" applyProtection="1">
      <protection locked="0"/>
    </xf>
    <xf numFmtId="43" fontId="39" fillId="9" borderId="0" xfId="0" applyNumberFormat="1" applyFont="1" applyFill="1" applyBorder="1"/>
    <xf numFmtId="43" fontId="46" fillId="9" borderId="0" xfId="0" applyNumberFormat="1" applyFont="1" applyFill="1" applyBorder="1"/>
  </cellXfs>
  <cellStyles count="10">
    <cellStyle name="Comma" xfId="1" builtinId="3"/>
    <cellStyle name="Currency" xfId="2" builtinId="4"/>
    <cellStyle name="Currency 2" xfId="7"/>
    <cellStyle name="Currency 2 2" xfId="9"/>
    <cellStyle name="Hyperlink" xfId="4" builtinId="8"/>
    <cellStyle name="Hyperlink 2" xfId="6"/>
    <cellStyle name="Normal" xfId="0" builtinId="0"/>
    <cellStyle name="Normal 2" xfId="5"/>
    <cellStyle name="Normal 2 2" xfId="8"/>
    <cellStyle name="Percent" xfId="3" builtinId="5"/>
  </cellStyles>
  <dxfs count="12">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color theme="2" tint="-0.749961851863155"/>
      </font>
      <fill>
        <patternFill>
          <bgColor theme="9" tint="0.79998168889431442"/>
        </patternFill>
      </fill>
    </dxf>
    <dxf>
      <fill>
        <patternFill>
          <bgColor theme="9" tint="0.79998168889431442"/>
        </patternFill>
      </fill>
    </dxf>
    <dxf>
      <fill>
        <patternFill>
          <bgColor theme="9" tint="0.79998168889431442"/>
        </patternFill>
      </fill>
    </dxf>
    <dxf>
      <font>
        <color theme="2" tint="-0.749961851863155"/>
      </font>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2" defaultPivotStyle="PivotStyleLight16"/>
  <colors>
    <mruColors>
      <color rgb="FFFCDBD6"/>
      <color rgb="FF008000"/>
      <color rgb="FFCCFFCC"/>
      <color rgb="FFFFFFCC"/>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usernames" Target="revisions/userNam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revisionHeaders" Target="revisions/revisionHeader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r>
              <a:rPr lang="en-US"/>
              <a:t>Budget Available</a:t>
            </a:r>
          </a:p>
        </c:rich>
      </c:tx>
      <c:overlay val="0"/>
      <c:spPr>
        <a:noFill/>
        <a:ln>
          <a:noFill/>
        </a:ln>
        <a:effectLst/>
      </c:spPr>
      <c:txPr>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38701605805408013"/>
          <c:y val="0.44622620716578859"/>
          <c:w val="0.23034440835247635"/>
          <c:h val="0.43203372379144467"/>
        </c:manualLayout>
      </c:layout>
      <c:pieChart>
        <c:varyColors val="1"/>
        <c:ser>
          <c:idx val="1"/>
          <c:order val="0"/>
          <c:tx>
            <c:strRef>
              <c:f>'FY19 Project Reporting'!$B$49</c:f>
              <c:strCache>
                <c:ptCount val="1"/>
                <c:pt idx="0">
                  <c:v>TTD Estimated Operating Costs (YTD)</c:v>
                </c:pt>
              </c:strCache>
            </c:strRef>
          </c:tx>
          <c:explosion val="17"/>
          <c:dPt>
            <c:idx val="0"/>
            <c:bubble3D val="0"/>
            <c:spPr>
              <a:solidFill>
                <a:schemeClr val="accent6">
                  <a:tint val="77000"/>
                </a:schemeClr>
              </a:solidFill>
              <a:ln>
                <a:noFill/>
              </a:ln>
              <a:effectLst>
                <a:outerShdw blurRad="63500" sx="102000" sy="102000" algn="ctr" rotWithShape="0">
                  <a:prstClr val="black">
                    <a:alpha val="20000"/>
                  </a:prstClr>
                </a:outerShdw>
              </a:effectLst>
            </c:spPr>
          </c:dPt>
          <c:dPt>
            <c:idx val="1"/>
            <c:bubble3D val="0"/>
            <c:spPr>
              <a:solidFill>
                <a:schemeClr val="accent6">
                  <a:lumMod val="75000"/>
                </a:schemeClr>
              </a:solidFill>
              <a:ln>
                <a:noFill/>
              </a:ln>
              <a:effectLst>
                <a:outerShdw blurRad="63500" sx="102000" sy="102000" algn="ctr" rotWithShape="0">
                  <a:prstClr val="black">
                    <a:alpha val="20000"/>
                  </a:prstClr>
                </a:outerShdw>
              </a:effectLst>
            </c:spPr>
          </c:dPt>
          <c:dLbls>
            <c:dLbl>
              <c:idx val="0"/>
              <c:layout>
                <c:manualLayout>
                  <c:x val="7.0056267631018243E-2"/>
                  <c:y val="-0.35020015869306409"/>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tint val="77000"/>
                        </a:schemeClr>
                      </a:solidFill>
                      <a:latin typeface="+mn-lt"/>
                      <a:ea typeface="+mn-ea"/>
                      <a:cs typeface="+mn-cs"/>
                    </a:defRPr>
                  </a:pPr>
                  <a:endParaRPr lang="en-US"/>
                </a:p>
              </c:txPr>
              <c:dLblPos val="outEnd"/>
              <c:showLegendKey val="0"/>
              <c:showVal val="0"/>
              <c:showCatName val="1"/>
              <c:showSerName val="0"/>
              <c:showPercent val="1"/>
              <c:showBubbleSize val="0"/>
              <c:extLst>
                <c:ext xmlns:c15="http://schemas.microsoft.com/office/drawing/2012/chart" uri="{CE6537A1-D6FC-4f65-9D91-7224C49458BB}">
                  <c15:layout>
                    <c:manualLayout>
                      <c:w val="0.29315403700358866"/>
                      <c:h val="0.34279362176606737"/>
                    </c:manualLayout>
                  </c15:layout>
                </c:ext>
              </c:extLst>
            </c:dLbl>
            <c:dLbl>
              <c:idx val="1"/>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shade val="76000"/>
                        </a:schemeClr>
                      </a:solidFill>
                      <a:latin typeface="+mn-lt"/>
                      <a:ea typeface="+mn-ea"/>
                      <a:cs typeface="+mn-cs"/>
                    </a:defRPr>
                  </a:pPr>
                  <a:endParaRPr lang="en-US"/>
                </a:p>
              </c:txPr>
              <c:dLblPos val="outEnd"/>
              <c:showLegendKey val="0"/>
              <c:showVal val="0"/>
              <c:showCatName val="1"/>
              <c:showSerName val="0"/>
              <c:showPercent val="1"/>
              <c:showBubbleSize val="0"/>
            </c:dLbl>
            <c:spPr>
              <a:noFill/>
              <a:ln>
                <a:noFill/>
              </a:ln>
              <a:effectLst/>
            </c:sp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'FY19 Project Reporting'!$D$48:$E$48</c:f>
              <c:strCache>
                <c:ptCount val="1"/>
                <c:pt idx="0">
                  <c:v>EXPENDITURE</c:v>
                </c:pt>
              </c:strCache>
            </c:strRef>
          </c:cat>
          <c:val>
            <c:numRef>
              <c:f>'FY19 Project Reporting'!$D$49:$E$49</c:f>
              <c:numCache>
                <c:formatCode>_("$"* #,##0_);_("$"* \(#,##0\);_("$"* "-"??_);_(@_)</c:formatCode>
                <c:ptCount val="2"/>
                <c:pt idx="1">
                  <c:v>0</c:v>
                </c:pt>
              </c:numCache>
            </c:numRef>
          </c:val>
        </c:ser>
        <c:ser>
          <c:idx val="0"/>
          <c:order val="1"/>
          <c:tx>
            <c:strRef>
              <c:f>'FY19 Project Reporting'!$B$49</c:f>
              <c:strCache>
                <c:ptCount val="1"/>
                <c:pt idx="0">
                  <c:v>TTD Estimated Operating Costs (YTD)</c:v>
                </c:pt>
              </c:strCache>
            </c:strRef>
          </c:tx>
          <c:explosion val="32"/>
          <c:dPt>
            <c:idx val="0"/>
            <c:bubble3D val="0"/>
            <c:explosion val="0"/>
            <c:spPr>
              <a:solidFill>
                <a:schemeClr val="accent6">
                  <a:tint val="77000"/>
                </a:schemeClr>
              </a:solidFill>
              <a:ln>
                <a:noFill/>
              </a:ln>
              <a:effectLst>
                <a:outerShdw blurRad="63500" sx="102000" sy="102000" algn="ctr" rotWithShape="0">
                  <a:prstClr val="black">
                    <a:alpha val="20000"/>
                  </a:prstClr>
                </a:outerShdw>
              </a:effectLst>
            </c:spPr>
          </c:dPt>
          <c:dPt>
            <c:idx val="1"/>
            <c:bubble3D val="0"/>
            <c:spPr>
              <a:solidFill>
                <a:schemeClr val="accent6">
                  <a:shade val="76000"/>
                </a:schemeClr>
              </a:solidFill>
              <a:ln>
                <a:noFill/>
              </a:ln>
              <a:effectLst>
                <a:outerShdw blurRad="63500" sx="102000" sy="102000" algn="ctr" rotWithShape="0">
                  <a:prstClr val="black">
                    <a:alpha val="20000"/>
                  </a:prstClr>
                </a:outerShdw>
              </a:effectLst>
            </c:spPr>
          </c:dPt>
          <c:dLbls>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tint val="77000"/>
                        </a:schemeClr>
                      </a:solidFill>
                      <a:latin typeface="+mn-lt"/>
                      <a:ea typeface="+mn-ea"/>
                      <a:cs typeface="+mn-cs"/>
                    </a:defRPr>
                  </a:pPr>
                  <a:endParaRPr lang="en-US"/>
                </a:p>
              </c:txPr>
              <c:dLblPos val="outEnd"/>
              <c:showLegendKey val="0"/>
              <c:showVal val="0"/>
              <c:showCatName val="1"/>
              <c:showSerName val="0"/>
              <c:showPercent val="1"/>
              <c:showBubbleSize val="0"/>
            </c:dLbl>
            <c:dLbl>
              <c:idx val="1"/>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shade val="76000"/>
                        </a:schemeClr>
                      </a:solidFill>
                      <a:latin typeface="+mn-lt"/>
                      <a:ea typeface="+mn-ea"/>
                      <a:cs typeface="+mn-cs"/>
                    </a:defRPr>
                  </a:pPr>
                  <a:endParaRPr lang="en-US"/>
                </a:p>
              </c:txPr>
              <c:dLblPos val="outEnd"/>
              <c:showLegendKey val="0"/>
              <c:showVal val="0"/>
              <c:showCatName val="1"/>
              <c:showSerName val="0"/>
              <c:showPercent val="1"/>
              <c:showBubbleSize val="0"/>
            </c:dLbl>
            <c:spPr>
              <a:noFill/>
              <a:ln>
                <a:noFill/>
              </a:ln>
              <a:effectLst/>
            </c:sp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'FY19 Project Reporting'!$D$48:$E$48</c:f>
              <c:strCache>
                <c:ptCount val="1"/>
                <c:pt idx="0">
                  <c:v>EXPENDITURE</c:v>
                </c:pt>
              </c:strCache>
            </c:strRef>
          </c:cat>
          <c:val>
            <c:numRef>
              <c:f>'FY19 Project Reporting'!$D$49:$E$49</c:f>
              <c:numCache>
                <c:formatCode>_("$"* #,##0_);_("$"* \(#,##0\);_("$"* "-"??_);_(@_)</c:formatCode>
                <c:ptCount val="2"/>
                <c:pt idx="1">
                  <c:v>0</c:v>
                </c:pt>
              </c:numCache>
            </c:numRef>
          </c:val>
        </c:ser>
        <c:dLbls>
          <c:dLblPos val="outEnd"/>
          <c:showLegendKey val="0"/>
          <c:showVal val="0"/>
          <c:showCatName val="1"/>
          <c:showSerName val="0"/>
          <c:showPercent val="1"/>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US"/>
              <a:t>OPERATING EXPENDITURE</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43591093150427157"/>
          <c:y val="0.24421842986664052"/>
          <c:w val="0.49459518542543002"/>
          <c:h val="0.50607294899949706"/>
        </c:manualLayout>
      </c:layout>
      <c:barChart>
        <c:barDir val="bar"/>
        <c:grouping val="stacked"/>
        <c:varyColors val="0"/>
        <c:ser>
          <c:idx val="0"/>
          <c:order val="0"/>
          <c:tx>
            <c:strRef>
              <c:f>'FY19 Project Reporting'!$D$48</c:f>
              <c:strCache>
                <c:ptCount val="1"/>
                <c:pt idx="0">
                  <c:v>EXPENDITURE</c:v>
                </c:pt>
              </c:strCache>
            </c:strRef>
          </c:tx>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a:outerShdw blurRad="50800" dist="38100" dir="2700000" algn="tl" rotWithShape="0">
                <a:prstClr val="black">
                  <a:alpha val="40000"/>
                </a:prstClr>
              </a:outerShdw>
            </a:effectLst>
          </c:spPr>
          <c:invertIfNegative val="0"/>
          <c:dPt>
            <c:idx val="0"/>
            <c:invertIfNegative val="0"/>
            <c:bubble3D val="0"/>
            <c:spPr>
              <a:solidFill>
                <a:schemeClr val="accent6">
                  <a:lumMod val="40000"/>
                  <a:lumOff val="60000"/>
                </a:schemeClr>
              </a:solidFill>
              <a:ln>
                <a:noFill/>
              </a:ln>
              <a:effectLst>
                <a:outerShdw blurRad="50800" dist="38100" dir="2700000" algn="tl" rotWithShape="0">
                  <a:prstClr val="black">
                    <a:alpha val="40000"/>
                  </a:prstClr>
                </a:outerShdw>
              </a:effectLst>
            </c:spPr>
          </c:dPt>
          <c:dPt>
            <c:idx val="1"/>
            <c:invertIfNegative val="0"/>
            <c:bubble3D val="0"/>
            <c:spPr>
              <a:solidFill>
                <a:schemeClr val="accent6">
                  <a:lumMod val="75000"/>
                </a:schemeClr>
              </a:solidFill>
              <a:ln>
                <a:noFill/>
              </a:ln>
              <a:effectLst>
                <a:outerShdw blurRad="50800" dist="38100" dir="2700000" algn="tl" rotWithShape="0">
                  <a:prstClr val="black">
                    <a:alpha val="40000"/>
                  </a:prstClr>
                </a:outerShdw>
              </a:effectLst>
            </c:spPr>
          </c:dPt>
          <c:cat>
            <c:strRef>
              <c:f>'FY19 Project Reporting'!$B$49:$B$50</c:f>
              <c:strCache>
                <c:ptCount val="2"/>
                <c:pt idx="0">
                  <c:v>TTD Estimated Operating Costs (YTD)</c:v>
                </c:pt>
                <c:pt idx="1">
                  <c:v>TTD Total Budgeted  Operating Costs</c:v>
                </c:pt>
              </c:strCache>
            </c:strRef>
          </c:cat>
          <c:val>
            <c:numRef>
              <c:f>'FY19 Project Reporting'!$D$49:$D$50</c:f>
              <c:numCache>
                <c:formatCode>_("$"* #,##0_);_("$"* \(#,##0\);_("$"* "-"??_);_(@_)</c:formatCode>
                <c:ptCount val="2"/>
                <c:pt idx="1">
                  <c:v>0</c:v>
                </c:pt>
              </c:numCache>
            </c:numRef>
          </c:val>
        </c:ser>
        <c:dLbls>
          <c:showLegendKey val="0"/>
          <c:showVal val="0"/>
          <c:showCatName val="0"/>
          <c:showSerName val="0"/>
          <c:showPercent val="0"/>
          <c:showBubbleSize val="0"/>
        </c:dLbls>
        <c:gapWidth val="150"/>
        <c:overlap val="100"/>
        <c:axId val="565981704"/>
        <c:axId val="565982096"/>
      </c:barChart>
      <c:catAx>
        <c:axId val="565981704"/>
        <c:scaling>
          <c:orientation val="minMax"/>
        </c:scaling>
        <c:delete val="0"/>
        <c:axPos val="l"/>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65982096"/>
        <c:crosses val="autoZero"/>
        <c:auto val="1"/>
        <c:lblAlgn val="ctr"/>
        <c:lblOffset val="100"/>
        <c:noMultiLvlLbl val="0"/>
      </c:catAx>
      <c:valAx>
        <c:axId val="565982096"/>
        <c:scaling>
          <c:orientation val="minMax"/>
        </c:scaling>
        <c:delete val="0"/>
        <c:axPos val="b"/>
        <c:majorGridlines>
          <c:spPr>
            <a:ln w="9525" cap="flat" cmpd="sng" algn="ctr">
              <a:solidFill>
                <a:schemeClr val="tx1">
                  <a:lumMod val="15000"/>
                  <a:lumOff val="85000"/>
                </a:schemeClr>
              </a:solidFill>
              <a:round/>
            </a:ln>
            <a:effectLst/>
          </c:spPr>
        </c:majorGridlines>
        <c:numFmt formatCode="_(&quot;$&quot;* #,##0_);_(&quot;$&quot;* \(#,##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crossAx val="5659817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t" anchorCtr="0"/>
          <a:lstStyle/>
          <a:p>
            <a:pPr>
              <a:defRPr sz="1600" b="1" i="0" u="none" strike="noStrike" kern="1200" cap="all" baseline="0">
                <a:solidFill>
                  <a:schemeClr val="tx1">
                    <a:lumMod val="65000"/>
                    <a:lumOff val="35000"/>
                  </a:schemeClr>
                </a:solidFill>
                <a:latin typeface="+mn-lt"/>
                <a:ea typeface="+mn-ea"/>
                <a:cs typeface="+mn-cs"/>
              </a:defRPr>
            </a:pPr>
            <a:r>
              <a:rPr lang="en-US"/>
              <a:t>Budget Available</a:t>
            </a:r>
          </a:p>
        </c:rich>
      </c:tx>
      <c:overlay val="0"/>
      <c:spPr>
        <a:noFill/>
        <a:ln>
          <a:noFill/>
        </a:ln>
        <a:effectLst/>
      </c:spPr>
      <c:txPr>
        <a:bodyPr rot="0" spcFirstLastPara="1" vertOverflow="ellipsis" vert="horz" wrap="square" anchor="t" anchorCtr="0"/>
        <a:lstStyle/>
        <a:p>
          <a:pPr>
            <a:defRPr sz="1600" b="1" i="0" u="none" strike="noStrike" kern="1200" cap="all"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38785569054900704"/>
          <c:y val="0.40645277226707915"/>
          <c:w val="0.24179805348856528"/>
          <c:h val="0.45510968272647889"/>
        </c:manualLayout>
      </c:layout>
      <c:pieChart>
        <c:varyColors val="1"/>
        <c:ser>
          <c:idx val="0"/>
          <c:order val="0"/>
          <c:tx>
            <c:strRef>
              <c:f>'FY19 Project Reporting'!$B$59</c:f>
              <c:strCache>
                <c:ptCount val="1"/>
                <c:pt idx="0">
                  <c:v>TTD Estimated Capital Costs (YTD)</c:v>
                </c:pt>
              </c:strCache>
            </c:strRef>
          </c:tx>
          <c:explosion val="32"/>
          <c:dPt>
            <c:idx val="0"/>
            <c:bubble3D val="0"/>
            <c:spPr>
              <a:solidFill>
                <a:schemeClr val="accent6">
                  <a:tint val="77000"/>
                </a:schemeClr>
              </a:solidFill>
              <a:ln>
                <a:noFill/>
              </a:ln>
              <a:effectLst>
                <a:outerShdw blurRad="63500" sx="102000" sy="102000" algn="ctr" rotWithShape="0">
                  <a:prstClr val="black">
                    <a:alpha val="20000"/>
                  </a:prstClr>
                </a:outerShdw>
              </a:effectLst>
            </c:spPr>
          </c:dPt>
          <c:dPt>
            <c:idx val="1"/>
            <c:bubble3D val="0"/>
            <c:spPr>
              <a:solidFill>
                <a:schemeClr val="accent6">
                  <a:shade val="76000"/>
                </a:schemeClr>
              </a:solidFill>
              <a:ln>
                <a:noFill/>
              </a:ln>
              <a:effectLst>
                <a:outerShdw blurRad="63500" sx="102000" sy="102000" algn="ctr" rotWithShape="0">
                  <a:prstClr val="black">
                    <a:alpha val="20000"/>
                  </a:prstClr>
                </a:outerShdw>
              </a:effectLst>
            </c:spPr>
          </c:dPt>
          <c:dLbls>
            <c:dLbl>
              <c:idx val="0"/>
              <c:layout>
                <c:manualLayout>
                  <c:x val="0.1181886834594093"/>
                  <c:y val="9.0040131149582925E-2"/>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tint val="77000"/>
                        </a:schemeClr>
                      </a:solidFill>
                      <a:latin typeface="+mn-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15:layout>
                    <c:manualLayout>
                      <c:w val="0.30240174672489084"/>
                      <c:h val="0.34396145206138401"/>
                    </c:manualLayout>
                  </c15:layout>
                </c:ext>
              </c:extLst>
            </c:dLbl>
            <c:dLbl>
              <c:idx val="1"/>
              <c:layout>
                <c:manualLayout>
                  <c:x val="2.9658845211428145E-2"/>
                  <c:y val="2.1950817608920457E-2"/>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shade val="76000"/>
                        </a:schemeClr>
                      </a:solidFill>
                      <a:latin typeface="+mn-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extLst>
            </c:dLbl>
            <c:spPr>
              <a:noFill/>
              <a:ln>
                <a:noFill/>
              </a:ln>
              <a:effectLst/>
            </c:sp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'FY19 Project Reporting'!$D$48:$E$48</c:f>
              <c:strCache>
                <c:ptCount val="1"/>
                <c:pt idx="0">
                  <c:v>EXPENDITURE</c:v>
                </c:pt>
              </c:strCache>
            </c:strRef>
          </c:cat>
          <c:val>
            <c:numRef>
              <c:f>'FY19 Project Reporting'!$D$59:$E$59</c:f>
              <c:numCache>
                <c:formatCode>_("$"* #,##0_);_("$"* \(#,##0\);_("$"* "-"??_);_(@_)</c:formatCode>
                <c:ptCount val="2"/>
                <c:pt idx="1">
                  <c:v>118708.33333333337</c:v>
                </c:pt>
              </c:numCache>
            </c:numRef>
          </c:val>
        </c:ser>
        <c:dLbls>
          <c:showLegendKey val="0"/>
          <c:showVal val="0"/>
          <c:showCatName val="1"/>
          <c:showSerName val="0"/>
          <c:showPercent val="1"/>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US"/>
              <a:t>CAPITAL EXPENDITURE</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43591093150427157"/>
          <c:y val="0.24421842986664052"/>
          <c:w val="0.49459518542543002"/>
          <c:h val="0.50607294899949706"/>
        </c:manualLayout>
      </c:layout>
      <c:barChart>
        <c:barDir val="bar"/>
        <c:grouping val="stacked"/>
        <c:varyColors val="0"/>
        <c:ser>
          <c:idx val="0"/>
          <c:order val="0"/>
          <c:tx>
            <c:strRef>
              <c:f>'FY19 Project Reporting'!$D$48</c:f>
              <c:strCache>
                <c:ptCount val="1"/>
                <c:pt idx="0">
                  <c:v>EXPENDITURE</c:v>
                </c:pt>
              </c:strCache>
            </c:strRef>
          </c:tx>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dPt>
            <c:idx val="0"/>
            <c:invertIfNegative val="0"/>
            <c:bubble3D val="0"/>
            <c:spPr>
              <a:solidFill>
                <a:schemeClr val="accent6">
                  <a:lumMod val="40000"/>
                  <a:lumOff val="60000"/>
                </a:schemeClr>
              </a:solidFill>
              <a:ln>
                <a:noFill/>
              </a:ln>
              <a:effectLst>
                <a:outerShdw blurRad="57150" dist="19050" dir="5400000" algn="ctr" rotWithShape="0">
                  <a:srgbClr val="000000">
                    <a:alpha val="63000"/>
                  </a:srgbClr>
                </a:outerShdw>
              </a:effectLst>
            </c:spPr>
          </c:dPt>
          <c:dPt>
            <c:idx val="1"/>
            <c:invertIfNegative val="0"/>
            <c:bubble3D val="0"/>
            <c:spPr>
              <a:solidFill>
                <a:schemeClr val="accent6">
                  <a:lumMod val="75000"/>
                </a:schemeClr>
              </a:solidFill>
              <a:ln>
                <a:noFill/>
              </a:ln>
              <a:effectLst>
                <a:outerShdw blurRad="57150" dist="19050" dir="5400000" algn="ctr" rotWithShape="0">
                  <a:srgbClr val="000000">
                    <a:alpha val="63000"/>
                  </a:srgbClr>
                </a:outerShdw>
              </a:effectLst>
            </c:spPr>
          </c:dPt>
          <c:cat>
            <c:strRef>
              <c:f>'FY19 Project Reporting'!$B$59:$B$60</c:f>
              <c:strCache>
                <c:ptCount val="2"/>
                <c:pt idx="0">
                  <c:v>TTD Estimated Capital Costs (YTD)</c:v>
                </c:pt>
                <c:pt idx="1">
                  <c:v>TTD Total Budgeted Capital Costs</c:v>
                </c:pt>
              </c:strCache>
            </c:strRef>
          </c:cat>
          <c:val>
            <c:numRef>
              <c:f>'FY19 Project Reporting'!$D$59:$D$60</c:f>
              <c:numCache>
                <c:formatCode>_("$"* #,##0_);_("$"* \(#,##0\);_("$"* "-"??_);_(@_)</c:formatCode>
                <c:ptCount val="2"/>
                <c:pt idx="1">
                  <c:v>118708.33333333337</c:v>
                </c:pt>
              </c:numCache>
            </c:numRef>
          </c:val>
        </c:ser>
        <c:dLbls>
          <c:showLegendKey val="0"/>
          <c:showVal val="0"/>
          <c:showCatName val="0"/>
          <c:showSerName val="0"/>
          <c:showPercent val="0"/>
          <c:showBubbleSize val="0"/>
        </c:dLbls>
        <c:gapWidth val="150"/>
        <c:overlap val="100"/>
        <c:axId val="624100960"/>
        <c:axId val="624101352"/>
      </c:barChart>
      <c:catAx>
        <c:axId val="624100960"/>
        <c:scaling>
          <c:orientation val="minMax"/>
        </c:scaling>
        <c:delete val="0"/>
        <c:axPos val="l"/>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24101352"/>
        <c:crosses val="autoZero"/>
        <c:auto val="1"/>
        <c:lblAlgn val="ctr"/>
        <c:lblOffset val="100"/>
        <c:noMultiLvlLbl val="0"/>
      </c:catAx>
      <c:valAx>
        <c:axId val="624101352"/>
        <c:scaling>
          <c:orientation val="minMax"/>
        </c:scaling>
        <c:delete val="0"/>
        <c:axPos val="b"/>
        <c:majorGridlines>
          <c:spPr>
            <a:ln w="9525" cap="flat" cmpd="sng" algn="ctr">
              <a:solidFill>
                <a:schemeClr val="tx1">
                  <a:lumMod val="15000"/>
                  <a:lumOff val="85000"/>
                </a:schemeClr>
              </a:solidFill>
              <a:round/>
            </a:ln>
            <a:effectLst/>
          </c:spPr>
        </c:majorGridlines>
        <c:numFmt formatCode="_(&quot;$&quot;* #,##0_);_(&quot;$&quot;* \(#,##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crossAx val="62410096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OPERATIon</a:t>
            </a:r>
            <a:r>
              <a:rPr lang="en-US" baseline="0"/>
              <a:t> Expense</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'FY19 Exhibit A - Draft'!$B$47</c:f>
              <c:strCache>
                <c:ptCount val="1"/>
                <c:pt idx="0">
                  <c:v>ESTIMATED OPERATING COSTS (YTD)</c:v>
                </c:pt>
              </c:strCache>
            </c:strRef>
          </c:tx>
          <c:spPr>
            <a:solidFill>
              <a:schemeClr val="accent6">
                <a:tint val="7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Draft'!$D$46</c:f>
              <c:strCache>
                <c:ptCount val="1"/>
                <c:pt idx="0">
                  <c:v>EXPENDITURE</c:v>
                </c:pt>
              </c:strCache>
            </c:strRef>
          </c:cat>
          <c:val>
            <c:numRef>
              <c:f>'FY19 Exhibit A - Draft'!$D$47</c:f>
              <c:numCache>
                <c:formatCode>_("$"* #,##0_);_("$"* \(#,##0\);_("$"* "-"??_);_(@_)</c:formatCode>
                <c:ptCount val="1"/>
                <c:pt idx="0">
                  <c:v>858348</c:v>
                </c:pt>
              </c:numCache>
            </c:numRef>
          </c:val>
        </c:ser>
        <c:ser>
          <c:idx val="1"/>
          <c:order val="1"/>
          <c:tx>
            <c:strRef>
              <c:f>'FY19 Exhibit A - Draft'!$B$48</c:f>
              <c:strCache>
                <c:ptCount val="1"/>
                <c:pt idx="0">
                  <c:v>TOTAL BUDGETED  OPERATING COSTS</c:v>
                </c:pt>
              </c:strCache>
            </c:strRef>
          </c:tx>
          <c:spPr>
            <a:solidFill>
              <a:schemeClr val="accent6">
                <a:shade val="76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Draft'!$D$46</c:f>
              <c:strCache>
                <c:ptCount val="1"/>
                <c:pt idx="0">
                  <c:v>EXPENDITURE</c:v>
                </c:pt>
              </c:strCache>
            </c:strRef>
          </c:cat>
          <c:val>
            <c:numRef>
              <c:f>'FY19 Exhibit A - Draft'!$D$48</c:f>
              <c:numCache>
                <c:formatCode>_("$"* #,##0_);_("$"* \(#,##0\);_("$"* "-"??_);_(@_)</c:formatCode>
                <c:ptCount val="1"/>
                <c:pt idx="0">
                  <c:v>0</c:v>
                </c:pt>
              </c:numCache>
            </c:numRef>
          </c:val>
        </c:ser>
        <c:dLbls>
          <c:dLblPos val="ctr"/>
          <c:showLegendKey val="0"/>
          <c:showVal val="1"/>
          <c:showCatName val="0"/>
          <c:showSerName val="0"/>
          <c:showPercent val="0"/>
          <c:showBubbleSize val="0"/>
        </c:dLbls>
        <c:gapWidth val="79"/>
        <c:axId val="639937016"/>
        <c:axId val="639937408"/>
      </c:barChart>
      <c:catAx>
        <c:axId val="639937016"/>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639937408"/>
        <c:crosses val="autoZero"/>
        <c:auto val="1"/>
        <c:lblAlgn val="ctr"/>
        <c:lblOffset val="100"/>
        <c:noMultiLvlLbl val="0"/>
      </c:catAx>
      <c:valAx>
        <c:axId val="639937408"/>
        <c:scaling>
          <c:orientation val="minMax"/>
        </c:scaling>
        <c:delete val="1"/>
        <c:axPos val="l"/>
        <c:numFmt formatCode="_(&quot;$&quot;* #,##0_);_(&quot;$&quot;* \(#,##0\);_(&quot;$&quot;* &quot;-&quot;??_);_(@_)" sourceLinked="1"/>
        <c:majorTickMark val="none"/>
        <c:minorTickMark val="none"/>
        <c:tickLblPos val="nextTo"/>
        <c:crossAx val="639937016"/>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Capital</a:t>
            </a:r>
            <a:r>
              <a:rPr lang="en-US" baseline="0"/>
              <a:t> Expense</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'FY19 Exhibit A - Draft'!$B$56</c:f>
              <c:strCache>
                <c:ptCount val="1"/>
                <c:pt idx="0">
                  <c:v>ESTIMATED CAPITAL COSTS (YTD)</c:v>
                </c:pt>
              </c:strCache>
            </c:strRef>
          </c:tx>
          <c:spPr>
            <a:solidFill>
              <a:schemeClr val="accent6">
                <a:tint val="7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Draft'!$D$55</c:f>
              <c:strCache>
                <c:ptCount val="1"/>
                <c:pt idx="0">
                  <c:v>EXPENDITURE</c:v>
                </c:pt>
              </c:strCache>
            </c:strRef>
          </c:cat>
          <c:val>
            <c:numRef>
              <c:f>'FY19 Exhibit A - Draft'!$D$56</c:f>
              <c:numCache>
                <c:formatCode>_("$"* #,##0_);_("$"* \(#,##0\);_("$"* "-"??_);_(@_)</c:formatCode>
                <c:ptCount val="1"/>
              </c:numCache>
            </c:numRef>
          </c:val>
        </c:ser>
        <c:ser>
          <c:idx val="1"/>
          <c:order val="1"/>
          <c:tx>
            <c:strRef>
              <c:f>'FY19 Exhibit A - Draft'!$B$57</c:f>
              <c:strCache>
                <c:ptCount val="1"/>
                <c:pt idx="0">
                  <c:v>TOTAL BUDGETED  CAPITAL COSTS</c:v>
                </c:pt>
              </c:strCache>
            </c:strRef>
          </c:tx>
          <c:spPr>
            <a:solidFill>
              <a:schemeClr val="accent6">
                <a:shade val="76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Draft'!$D$55</c:f>
              <c:strCache>
                <c:ptCount val="1"/>
                <c:pt idx="0">
                  <c:v>EXPENDITURE</c:v>
                </c:pt>
              </c:strCache>
            </c:strRef>
          </c:cat>
          <c:val>
            <c:numRef>
              <c:f>'FY19 Exhibit A - Draft'!$D$57</c:f>
              <c:numCache>
                <c:formatCode>_("$"* #,##0_);_("$"* \(#,##0\);_("$"* "-"??_);_(@_)</c:formatCode>
                <c:ptCount val="1"/>
                <c:pt idx="0">
                  <c:v>1833333.33</c:v>
                </c:pt>
              </c:numCache>
            </c:numRef>
          </c:val>
        </c:ser>
        <c:dLbls>
          <c:dLblPos val="ctr"/>
          <c:showLegendKey val="0"/>
          <c:showVal val="1"/>
          <c:showCatName val="0"/>
          <c:showSerName val="0"/>
          <c:showPercent val="0"/>
          <c:showBubbleSize val="0"/>
        </c:dLbls>
        <c:gapWidth val="79"/>
        <c:axId val="627854368"/>
        <c:axId val="627854760"/>
      </c:barChart>
      <c:catAx>
        <c:axId val="627854368"/>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627854760"/>
        <c:crosses val="autoZero"/>
        <c:auto val="1"/>
        <c:lblAlgn val="ctr"/>
        <c:lblOffset val="100"/>
        <c:noMultiLvlLbl val="0"/>
      </c:catAx>
      <c:valAx>
        <c:axId val="627854760"/>
        <c:scaling>
          <c:orientation val="minMax"/>
        </c:scaling>
        <c:delete val="1"/>
        <c:axPos val="l"/>
        <c:numFmt formatCode="_(&quot;$&quot;* #,##0_);_(&quot;$&quot;* \(#,##0\);_(&quot;$&quot;* &quot;-&quot;??_);_(@_)" sourceLinked="1"/>
        <c:majorTickMark val="none"/>
        <c:minorTickMark val="none"/>
        <c:tickLblPos val="nextTo"/>
        <c:crossAx val="627854368"/>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OPERATIon</a:t>
            </a:r>
            <a:r>
              <a:rPr lang="en-US" baseline="0"/>
              <a:t> Services</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strRef>
              <c:f>'FY19 Exhibit A - Draft'!$B$47</c:f>
              <c:strCache>
                <c:ptCount val="1"/>
                <c:pt idx="0">
                  <c:v>ESTIMATED OPERATING COSTS (YTD)</c:v>
                </c:pt>
              </c:strCache>
            </c:strRef>
          </c:tx>
          <c:explosion val="32"/>
          <c:dPt>
            <c:idx val="0"/>
            <c:bubble3D val="0"/>
            <c:explosion val="0"/>
            <c:spPr>
              <a:solidFill>
                <a:schemeClr val="accent6">
                  <a:tint val="77000"/>
                </a:schemeClr>
              </a:solidFill>
              <a:ln>
                <a:noFill/>
              </a:ln>
              <a:effectLst/>
            </c:spPr>
          </c:dPt>
          <c:dPt>
            <c:idx val="1"/>
            <c:bubble3D val="0"/>
            <c:spPr>
              <a:solidFill>
                <a:schemeClr val="accent6">
                  <a:shade val="76000"/>
                </a:schemeClr>
              </a:solidFill>
              <a:ln>
                <a:noFill/>
              </a:ln>
              <a:effectLst/>
            </c:spPr>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0"/>
            <c:showCatName val="0"/>
            <c:showSerName val="0"/>
            <c:showPercent val="1"/>
            <c:showBubbleSize val="0"/>
            <c:showLeaderLines val="1"/>
            <c:leaderLines>
              <c:spPr>
                <a:ln w="9525">
                  <a:solidFill>
                    <a:schemeClr val="tx1">
                      <a:lumMod val="35000"/>
                      <a:lumOff val="65000"/>
                    </a:schemeClr>
                  </a:solidFill>
                </a:ln>
                <a:effectLst/>
              </c:spPr>
            </c:leaderLines>
            <c:extLst>
              <c:ext xmlns:c15="http://schemas.microsoft.com/office/drawing/2012/chart" uri="{CE6537A1-D6FC-4f65-9D91-7224C49458BB}"/>
            </c:extLst>
          </c:dLbls>
          <c:cat>
            <c:strRef>
              <c:f>'FY19 Exhibit A - Draft'!$D$46:$E$46</c:f>
              <c:strCache>
                <c:ptCount val="1"/>
                <c:pt idx="0">
                  <c:v>EXPENDITURE</c:v>
                </c:pt>
              </c:strCache>
            </c:strRef>
          </c:cat>
          <c:val>
            <c:numRef>
              <c:f>'FY19 Exhibit A - Draft'!$D$47:$E$47</c:f>
              <c:numCache>
                <c:formatCode>_("$"* #,##0_);_("$"* \(#,##0\);_("$"* "-"??_);_(@_)</c:formatCode>
                <c:ptCount val="2"/>
                <c:pt idx="0">
                  <c:v>858348</c:v>
                </c:pt>
                <c:pt idx="1">
                  <c:v>-858348</c:v>
                </c:pt>
              </c:numCache>
            </c:numRef>
          </c:val>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Capital</a:t>
            </a:r>
            <a:r>
              <a:rPr lang="en-US" baseline="0"/>
              <a:t> Services</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strRef>
              <c:f>'FY19 Exhibit A - Draft'!$B$56</c:f>
              <c:strCache>
                <c:ptCount val="1"/>
                <c:pt idx="0">
                  <c:v>ESTIMATED CAPITAL COSTS (YTD)</c:v>
                </c:pt>
              </c:strCache>
            </c:strRef>
          </c:tx>
          <c:explosion val="32"/>
          <c:dPt>
            <c:idx val="0"/>
            <c:bubble3D val="0"/>
            <c:spPr>
              <a:solidFill>
                <a:schemeClr val="accent6">
                  <a:tint val="77000"/>
                </a:schemeClr>
              </a:solidFill>
              <a:ln>
                <a:noFill/>
              </a:ln>
              <a:effectLst/>
            </c:spPr>
          </c:dPt>
          <c:dPt>
            <c:idx val="1"/>
            <c:bubble3D val="0"/>
            <c:spPr>
              <a:solidFill>
                <a:schemeClr val="accent6">
                  <a:shade val="76000"/>
                </a:schemeClr>
              </a:solidFill>
              <a:ln>
                <a:noFill/>
              </a:ln>
              <a:effectLst/>
            </c:spPr>
          </c:dPt>
          <c:cat>
            <c:strRef>
              <c:f>'FY19 Exhibit A - Draft'!$D$46:$E$46</c:f>
              <c:strCache>
                <c:ptCount val="1"/>
                <c:pt idx="0">
                  <c:v>EXPENDITURE</c:v>
                </c:pt>
              </c:strCache>
            </c:strRef>
          </c:cat>
          <c:val>
            <c:numRef>
              <c:f>'FY19 Exhibit A - Draft'!$D$56:$E$56</c:f>
              <c:numCache>
                <c:formatCode>_("$"* #,##0_);_("$"* \(#,##0\);_("$"* "-"??_);_(@_)</c:formatCode>
                <c:ptCount val="2"/>
                <c:pt idx="1">
                  <c:v>1833333.33</c:v>
                </c:pt>
              </c:numCache>
            </c:numRef>
          </c:val>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withinLinearReversed" id="26">
  <a:schemeClr val="accent6"/>
</cs:colorStyle>
</file>

<file path=xl/charts/colors2.xml><?xml version="1.0" encoding="utf-8"?>
<cs:colorStyle xmlns:cs="http://schemas.microsoft.com/office/drawing/2012/chartStyle" xmlns:a="http://schemas.openxmlformats.org/drawingml/2006/main" meth="withinLinearReversed" id="26">
  <a:schemeClr val="accent6"/>
</cs:colorStyle>
</file>

<file path=xl/charts/colors3.xml><?xml version="1.0" encoding="utf-8"?>
<cs:colorStyle xmlns:cs="http://schemas.microsoft.com/office/drawing/2012/chartStyle" xmlns:a="http://schemas.openxmlformats.org/drawingml/2006/main" meth="withinLinearReversed" id="26">
  <a:schemeClr val="accent6"/>
</cs:colorStyle>
</file>

<file path=xl/charts/colors4.xml><?xml version="1.0" encoding="utf-8"?>
<cs:colorStyle xmlns:cs="http://schemas.microsoft.com/office/drawing/2012/chartStyle" xmlns:a="http://schemas.openxmlformats.org/drawingml/2006/main" meth="withinLinearReversed" id="26">
  <a:schemeClr val="accent6"/>
</cs:colorStyle>
</file>

<file path=xl/charts/colors5.xml><?xml version="1.0" encoding="utf-8"?>
<cs:colorStyle xmlns:cs="http://schemas.microsoft.com/office/drawing/2012/chartStyle" xmlns:a="http://schemas.openxmlformats.org/drawingml/2006/main" meth="withinLinearReversed" id="26">
  <a:schemeClr val="accent6"/>
</cs:colorStyle>
</file>

<file path=xl/charts/colors6.xml><?xml version="1.0" encoding="utf-8"?>
<cs:colorStyle xmlns:cs="http://schemas.microsoft.com/office/drawing/2012/chartStyle" xmlns:a="http://schemas.openxmlformats.org/drawingml/2006/main" meth="withinLinearReversed" id="26">
  <a:schemeClr val="accent6"/>
</cs:colorStyle>
</file>

<file path=xl/charts/colors7.xml><?xml version="1.0" encoding="utf-8"?>
<cs:colorStyle xmlns:cs="http://schemas.microsoft.com/office/drawing/2012/chartStyle" xmlns:a="http://schemas.openxmlformats.org/drawingml/2006/main" meth="withinLinearReversed" id="26">
  <a:schemeClr val="accent6"/>
</cs:colorStyle>
</file>

<file path=xl/charts/colors8.xml><?xml version="1.0" encoding="utf-8"?>
<cs:colorStyle xmlns:cs="http://schemas.microsoft.com/office/drawing/2012/chartStyle" xmlns:a="http://schemas.openxmlformats.org/drawingml/2006/main" meth="withinLinearReversed" id="26">
  <a:schemeClr val="accent6"/>
</cs:colorStyle>
</file>

<file path=xl/charts/style1.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4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3.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34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5.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6.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7.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8.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trlProps/ctrlProp1.xml><?xml version="1.0" encoding="utf-8"?>
<formControlPr xmlns="http://schemas.microsoft.com/office/spreadsheetml/2009/9/main" objectType="CheckBox" checked="Checked" fmlaLink="$X$36" lockText="1"/>
</file>

<file path=xl/ctrlProps/ctrlProp10.xml><?xml version="1.0" encoding="utf-8"?>
<formControlPr xmlns="http://schemas.microsoft.com/office/spreadsheetml/2009/9/main" objectType="CheckBox" fmlaLink="$X$32" lockText="1"/>
</file>

<file path=xl/ctrlProps/ctrlProp11.xml><?xml version="1.0" encoding="utf-8"?>
<formControlPr xmlns="http://schemas.microsoft.com/office/spreadsheetml/2009/9/main" objectType="CheckBox" checked="Checked" fmlaLink="$X$33" lockText="1"/>
</file>

<file path=xl/ctrlProps/ctrlProp12.xml><?xml version="1.0" encoding="utf-8"?>
<formControlPr xmlns="http://schemas.microsoft.com/office/spreadsheetml/2009/9/main" objectType="CheckBox" checked="Checked" fmlaLink="$X$27" lockText="1"/>
</file>

<file path=xl/ctrlProps/ctrlProp13.xml><?xml version="1.0" encoding="utf-8"?>
<formControlPr xmlns="http://schemas.microsoft.com/office/spreadsheetml/2009/9/main" objectType="CheckBox" fmlaLink="$X$24" lockText="1"/>
</file>

<file path=xl/ctrlProps/ctrlProp14.xml><?xml version="1.0" encoding="utf-8"?>
<formControlPr xmlns="http://schemas.microsoft.com/office/spreadsheetml/2009/9/main" objectType="CheckBox" checked="Checked" fmlaLink="$X$20" lockText="1"/>
</file>

<file path=xl/ctrlProps/ctrlProp15.xml><?xml version="1.0" encoding="utf-8"?>
<formControlPr xmlns="http://schemas.microsoft.com/office/spreadsheetml/2009/9/main" objectType="CheckBox" fmlaLink="$X$23" lockText="1"/>
</file>

<file path=xl/ctrlProps/ctrlProp16.xml><?xml version="1.0" encoding="utf-8"?>
<formControlPr xmlns="http://schemas.microsoft.com/office/spreadsheetml/2009/9/main" objectType="CheckBox" checked="Checked" fmlaLink="$X$30" lockText="1"/>
</file>

<file path=xl/ctrlProps/ctrlProp17.xml><?xml version="1.0" encoding="utf-8"?>
<formControlPr xmlns="http://schemas.microsoft.com/office/spreadsheetml/2009/9/main" objectType="CheckBox" checked="Checked" fmlaLink="$X$41" lockText="1"/>
</file>

<file path=xl/ctrlProps/ctrlProp18.xml><?xml version="1.0" encoding="utf-8"?>
<formControlPr xmlns="http://schemas.microsoft.com/office/spreadsheetml/2009/9/main" objectType="CheckBox" checked="Checked" fmlaLink="$X$42" lockText="1"/>
</file>

<file path=xl/ctrlProps/ctrlProp19.xml><?xml version="1.0" encoding="utf-8"?>
<formControlPr xmlns="http://schemas.microsoft.com/office/spreadsheetml/2009/9/main" objectType="CheckBox" checked="Checked" fmlaLink="$X$107" lockText="1"/>
</file>

<file path=xl/ctrlProps/ctrlProp2.xml><?xml version="1.0" encoding="utf-8"?>
<formControlPr xmlns="http://schemas.microsoft.com/office/spreadsheetml/2009/9/main" objectType="CheckBox" fmlaLink="$X$35" lockText="1"/>
</file>

<file path=xl/ctrlProps/ctrlProp20.xml><?xml version="1.0" encoding="utf-8"?>
<formControlPr xmlns="http://schemas.microsoft.com/office/spreadsheetml/2009/9/main" objectType="CheckBox" fmlaLink="$X$106" lockText="1"/>
</file>

<file path=xl/ctrlProps/ctrlProp21.xml><?xml version="1.0" encoding="utf-8"?>
<formControlPr xmlns="http://schemas.microsoft.com/office/spreadsheetml/2009/9/main" objectType="CheckBox" fmlaLink="'NEW-O-ERP'!$X$31" lockText="1"/>
</file>

<file path=xl/ctrlProps/ctrlProp22.xml><?xml version="1.0" encoding="utf-8"?>
<formControlPr xmlns="http://schemas.microsoft.com/office/spreadsheetml/2009/9/main" objectType="CheckBox" fmlaLink="'NEW-O-ERP'!$X$32" lockText="1"/>
</file>

<file path=xl/ctrlProps/ctrlProp23.xml><?xml version="1.0" encoding="utf-8"?>
<formControlPr xmlns="http://schemas.microsoft.com/office/spreadsheetml/2009/9/main" objectType="CheckBox" checked="Checked" fmlaLink="'NEW-O-ERP'!$X$33" lockText="1"/>
</file>

<file path=xl/ctrlProps/ctrlProp24.xml><?xml version="1.0" encoding="utf-8"?>
<formControlPr xmlns="http://schemas.microsoft.com/office/spreadsheetml/2009/9/main" objectType="CheckBox" fmlaLink="$W$13" lockText="1"/>
</file>

<file path=xl/ctrlProps/ctrlProp25.xml><?xml version="1.0" encoding="utf-8"?>
<formControlPr xmlns="http://schemas.microsoft.com/office/spreadsheetml/2009/9/main" objectType="CheckBox" fmlaLink="$W$14" lockText="1"/>
</file>

<file path=xl/ctrlProps/ctrlProp26.xml><?xml version="1.0" encoding="utf-8"?>
<formControlPr xmlns="http://schemas.microsoft.com/office/spreadsheetml/2009/9/main" objectType="CheckBox" fmlaLink="$W$15" lockText="1"/>
</file>

<file path=xl/ctrlProps/ctrlProp27.xml><?xml version="1.0" encoding="utf-8"?>
<formControlPr xmlns="http://schemas.microsoft.com/office/spreadsheetml/2009/9/main" objectType="CheckBox" fmlaLink="$W$13" lockText="1"/>
</file>

<file path=xl/ctrlProps/ctrlProp28.xml><?xml version="1.0" encoding="utf-8"?>
<formControlPr xmlns="http://schemas.microsoft.com/office/spreadsheetml/2009/9/main" objectType="CheckBox" fmlaLink="$W$14" lockText="1"/>
</file>

<file path=xl/ctrlProps/ctrlProp29.xml><?xml version="1.0" encoding="utf-8"?>
<formControlPr xmlns="http://schemas.microsoft.com/office/spreadsheetml/2009/9/main" objectType="CheckBox" fmlaLink="$W$15" lockText="1"/>
</file>

<file path=xl/ctrlProps/ctrlProp3.xml><?xml version="1.0" encoding="utf-8"?>
<formControlPr xmlns="http://schemas.microsoft.com/office/spreadsheetml/2009/9/main" objectType="CheckBox" fmlaLink="$X$29" lockText="1"/>
</file>

<file path=xl/ctrlProps/ctrlProp4.xml><?xml version="1.0" encoding="utf-8"?>
<formControlPr xmlns="http://schemas.microsoft.com/office/spreadsheetml/2009/9/main" objectType="CheckBox" fmlaLink="$X$25" lockText="1"/>
</file>

<file path=xl/ctrlProps/ctrlProp5.xml><?xml version="1.0" encoding="utf-8"?>
<formControlPr xmlns="http://schemas.microsoft.com/office/spreadsheetml/2009/9/main" objectType="CheckBox" fmlaLink="$X$19" lockText="1"/>
</file>

<file path=xl/ctrlProps/ctrlProp6.xml><?xml version="1.0" encoding="utf-8"?>
<formControlPr xmlns="http://schemas.microsoft.com/office/spreadsheetml/2009/9/main" objectType="CheckBox" fmlaLink="$X$26" lockText="1"/>
</file>

<file path=xl/ctrlProps/ctrlProp7.xml><?xml version="1.0" encoding="utf-8"?>
<formControlPr xmlns="http://schemas.microsoft.com/office/spreadsheetml/2009/9/main" objectType="CheckBox" fmlaLink="$X$21" lockText="1"/>
</file>

<file path=xl/ctrlProps/ctrlProp8.xml><?xml version="1.0" encoding="utf-8"?>
<formControlPr xmlns="http://schemas.microsoft.com/office/spreadsheetml/2009/9/main" objectType="CheckBox" fmlaLink="$X$22" lockText="1"/>
</file>

<file path=xl/ctrlProps/ctrlProp9.xml><?xml version="1.0" encoding="utf-8"?>
<formControlPr xmlns="http://schemas.microsoft.com/office/spreadsheetml/2009/9/main" objectType="CheckBox" fmlaLink="$X$31" lockText="1"/>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4.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emf"/><Relationship Id="rId7" Type="http://schemas.openxmlformats.org/officeDocument/2006/relationships/image" Target="../media/image7.png"/><Relationship Id="rId12" Type="http://schemas.openxmlformats.org/officeDocument/2006/relationships/image" Target="../media/image12.png"/><Relationship Id="rId2" Type="http://schemas.openxmlformats.org/officeDocument/2006/relationships/image" Target="../media/image2.png"/><Relationship Id="rId1" Type="http://schemas.openxmlformats.org/officeDocument/2006/relationships/image" Target="../media/image1.emf"/><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0" Type="http://schemas.openxmlformats.org/officeDocument/2006/relationships/image" Target="../media/image10.emf"/><Relationship Id="rId4" Type="http://schemas.openxmlformats.org/officeDocument/2006/relationships/image" Target="../media/image4.png"/><Relationship Id="rId9" Type="http://schemas.openxmlformats.org/officeDocument/2006/relationships/image" Target="../media/image9.png"/></Relationships>
</file>

<file path=xl/drawings/_rels/drawing5.xml.rels><?xml version="1.0" encoding="UTF-8" standalone="yes"?>
<Relationships xmlns="http://schemas.openxmlformats.org/package/2006/relationships"><Relationship Id="rId3" Type="http://schemas.openxmlformats.org/officeDocument/2006/relationships/image" Target="../media/image15.png"/><Relationship Id="rId2" Type="http://schemas.openxmlformats.org/officeDocument/2006/relationships/image" Target="../media/image14.png"/><Relationship Id="rId1" Type="http://schemas.openxmlformats.org/officeDocument/2006/relationships/image" Target="../media/image13.png"/></Relationships>
</file>

<file path=xl/drawings/_rels/drawing6.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4"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499893</xdr:colOff>
          <xdr:row>34</xdr:row>
          <xdr:rowOff>161924</xdr:rowOff>
        </xdr:from>
        <xdr:to>
          <xdr:col>8</xdr:col>
          <xdr:colOff>15417</xdr:colOff>
          <xdr:row>35</xdr:row>
          <xdr:rowOff>165434</xdr:rowOff>
        </xdr:to>
        <xdr:grpSp>
          <xdr:nvGrpSpPr>
            <xdr:cNvPr id="5" name="Group 4"/>
            <xdr:cNvGrpSpPr/>
          </xdr:nvGrpSpPr>
          <xdr:grpSpPr>
            <a:xfrm>
              <a:off x="6618305" y="4829735"/>
              <a:ext cx="3549641" cy="165434"/>
              <a:chOff x="5533125" y="9125382"/>
              <a:chExt cx="2403105" cy="204058"/>
            </a:xfrm>
          </xdr:grpSpPr>
          <xdr:sp macro="" textlink="">
            <xdr:nvSpPr>
              <xdr:cNvPr id="2075" name="Check Box 27" hidden="1">
                <a:extLst>
                  <a:ext uri="{63B3BB69-23CF-44E3-9099-C40C66FF867C}">
                    <a14:compatExt spid="_x0000_s2075"/>
                  </a:ext>
                </a:extLst>
              </xdr:cNvPr>
              <xdr:cNvSpPr/>
            </xdr:nvSpPr>
            <xdr:spPr bwMode="auto">
              <a:xfrm>
                <a:off x="6831174" y="9125404"/>
                <a:ext cx="1105056" cy="204036"/>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2076" name="Check Box 28" hidden="1">
                <a:extLst>
                  <a:ext uri="{63B3BB69-23CF-44E3-9099-C40C66FF867C}">
                    <a14:compatExt spid="_x0000_s2076"/>
                  </a:ext>
                </a:extLst>
              </xdr:cNvPr>
              <xdr:cNvSpPr/>
            </xdr:nvSpPr>
            <xdr:spPr bwMode="auto">
              <a:xfrm>
                <a:off x="5533125" y="9125382"/>
                <a:ext cx="1097167" cy="20032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314325</xdr:colOff>
          <xdr:row>33</xdr:row>
          <xdr:rowOff>9525</xdr:rowOff>
        </xdr:from>
        <xdr:to>
          <xdr:col>9</xdr:col>
          <xdr:colOff>137907</xdr:colOff>
          <xdr:row>33</xdr:row>
          <xdr:rowOff>190500</xdr:rowOff>
        </xdr:to>
        <xdr:grpSp>
          <xdr:nvGrpSpPr>
            <xdr:cNvPr id="3" name="Group 2"/>
            <xdr:cNvGrpSpPr/>
          </xdr:nvGrpSpPr>
          <xdr:grpSpPr>
            <a:xfrm>
              <a:off x="6552140" y="4829735"/>
              <a:ext cx="5404358" cy="4829735"/>
              <a:chOff x="5401861" y="0"/>
              <a:chExt cx="3798488" cy="4829735"/>
            </a:xfrm>
          </xdr:grpSpPr>
          <xdr:sp macro="" textlink="">
            <xdr:nvSpPr>
              <xdr:cNvPr id="2095" name="Check Box 47" hidden="1">
                <a:extLst>
                  <a:ext uri="{63B3BB69-23CF-44E3-9099-C40C66FF867C}">
                    <a14:compatExt spid="_x0000_s2095"/>
                  </a:ext>
                </a:extLst>
              </xdr:cNvPr>
              <xdr:cNvSpPr/>
            </xdr:nvSpPr>
            <xdr:spPr bwMode="auto">
              <a:xfrm>
                <a:off x="5401861" y="4829735"/>
                <a:ext cx="148465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sp macro="" textlink="">
            <xdr:nvSpPr>
              <xdr:cNvPr id="2097" name="Check Box 49" hidden="1">
                <a:extLst>
                  <a:ext uri="{63B3BB69-23CF-44E3-9099-C40C66FF867C}">
                    <a14:compatExt spid="_x0000_s2097"/>
                  </a:ext>
                </a:extLst>
              </xdr:cNvPr>
              <xdr:cNvSpPr/>
            </xdr:nvSpPr>
            <xdr:spPr bwMode="auto">
              <a:xfrm>
                <a:off x="7715691" y="4829735"/>
                <a:ext cx="148465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sp macro="" textlink="">
            <xdr:nvSpPr>
              <xdr:cNvPr id="2098" name="Check Box 50" hidden="1">
                <a:extLst>
                  <a:ext uri="{63B3BB69-23CF-44E3-9099-C40C66FF867C}">
                    <a14:compatExt spid="_x0000_s2098"/>
                  </a:ext>
                </a:extLst>
              </xdr:cNvPr>
              <xdr:cNvSpPr/>
            </xdr:nvSpPr>
            <xdr:spPr bwMode="auto">
              <a:xfrm>
                <a:off x="7631182" y="0"/>
                <a:ext cx="1485073"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209550</xdr:colOff>
          <xdr:row>23</xdr:row>
          <xdr:rowOff>9525</xdr:rowOff>
        </xdr:from>
        <xdr:to>
          <xdr:col>9</xdr:col>
          <xdr:colOff>176893</xdr:colOff>
          <xdr:row>29</xdr:row>
          <xdr:rowOff>28575</xdr:rowOff>
        </xdr:to>
        <xdr:grpSp>
          <xdr:nvGrpSpPr>
            <xdr:cNvPr id="2" name="Group 1"/>
            <xdr:cNvGrpSpPr/>
          </xdr:nvGrpSpPr>
          <xdr:grpSpPr>
            <a:xfrm>
              <a:off x="6425963" y="4829735"/>
              <a:ext cx="8861633" cy="4829735"/>
              <a:chOff x="5290813" y="0"/>
              <a:chExt cx="6275300" cy="4829735"/>
            </a:xfrm>
          </xdr:grpSpPr>
          <xdr:sp macro="" textlink="">
            <xdr:nvSpPr>
              <xdr:cNvPr id="2079" name="Check Box 31" hidden="1">
                <a:extLst>
                  <a:ext uri="{63B3BB69-23CF-44E3-9099-C40C66FF867C}">
                    <a14:compatExt spid="_x0000_s2079"/>
                  </a:ext>
                </a:extLst>
              </xdr:cNvPr>
              <xdr:cNvSpPr/>
            </xdr:nvSpPr>
            <xdr:spPr bwMode="auto">
              <a:xfrm>
                <a:off x="5292775" y="4829735"/>
                <a:ext cx="150199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Recurring</a:t>
                </a:r>
              </a:p>
            </xdr:txBody>
          </xdr:sp>
          <xdr:sp macro="" textlink="">
            <xdr:nvSpPr>
              <xdr:cNvPr id="2080" name="Check Box 32" hidden="1">
                <a:extLst>
                  <a:ext uri="{63B3BB69-23CF-44E3-9099-C40C66FF867C}">
                    <a14:compatExt spid="_x0000_s2080"/>
                  </a:ext>
                </a:extLst>
              </xdr:cNvPr>
              <xdr:cNvSpPr/>
            </xdr:nvSpPr>
            <xdr:spPr bwMode="auto">
              <a:xfrm>
                <a:off x="5302301" y="4829735"/>
                <a:ext cx="148294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Development</a:t>
                </a:r>
              </a:p>
            </xdr:txBody>
          </xdr:sp>
          <xdr:sp macro="" textlink="">
            <xdr:nvSpPr>
              <xdr:cNvPr id="2081" name="Check Box 33" hidden="1">
                <a:extLst>
                  <a:ext uri="{63B3BB69-23CF-44E3-9099-C40C66FF867C}">
                    <a14:compatExt spid="_x0000_s2081"/>
                  </a:ext>
                </a:extLst>
              </xdr:cNvPr>
              <xdr:cNvSpPr/>
            </xdr:nvSpPr>
            <xdr:spPr bwMode="auto">
              <a:xfrm>
                <a:off x="5290813" y="4829735"/>
                <a:ext cx="149246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a:t>
                </a:r>
              </a:p>
            </xdr:txBody>
          </xdr:sp>
          <xdr:sp macro="" textlink="">
            <xdr:nvSpPr>
              <xdr:cNvPr id="2082" name="Check Box 34" hidden="1">
                <a:extLst>
                  <a:ext uri="{63B3BB69-23CF-44E3-9099-C40C66FF867C}">
                    <a14:compatExt spid="_x0000_s2082"/>
                  </a:ext>
                </a:extLst>
              </xdr:cNvPr>
              <xdr:cNvSpPr/>
            </xdr:nvSpPr>
            <xdr:spPr bwMode="auto">
              <a:xfrm>
                <a:off x="7668719" y="4829735"/>
                <a:ext cx="1489513"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Vehicle Acquisition</a:t>
                </a:r>
              </a:p>
            </xdr:txBody>
          </xdr:sp>
          <xdr:sp macro="" textlink="">
            <xdr:nvSpPr>
              <xdr:cNvPr id="2083" name="Check Box 35" hidden="1">
                <a:extLst>
                  <a:ext uri="{63B3BB69-23CF-44E3-9099-C40C66FF867C}">
                    <a14:compatExt spid="_x0000_s2083"/>
                  </a:ext>
                </a:extLst>
              </xdr:cNvPr>
              <xdr:cNvSpPr/>
            </xdr:nvSpPr>
            <xdr:spPr bwMode="auto">
              <a:xfrm>
                <a:off x="10055446" y="4829735"/>
                <a:ext cx="150297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Both</a:t>
                </a:r>
              </a:p>
            </xdr:txBody>
          </xdr:sp>
          <xdr:sp macro="" textlink="">
            <xdr:nvSpPr>
              <xdr:cNvPr id="2084" name="Check Box 36" hidden="1">
                <a:extLst>
                  <a:ext uri="{63B3BB69-23CF-44E3-9099-C40C66FF867C}">
                    <a14:compatExt spid="_x0000_s2084"/>
                  </a:ext>
                </a:extLst>
              </xdr:cNvPr>
              <xdr:cNvSpPr/>
            </xdr:nvSpPr>
            <xdr:spPr bwMode="auto">
              <a:xfrm>
                <a:off x="5290813" y="4829735"/>
                <a:ext cx="149246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Administration</a:t>
                </a:r>
              </a:p>
            </xdr:txBody>
          </xdr:sp>
          <xdr:sp macro="" textlink="">
            <xdr:nvSpPr>
              <xdr:cNvPr id="2099" name="Check Box 51" hidden="1">
                <a:extLst>
                  <a:ext uri="{63B3BB69-23CF-44E3-9099-C40C66FF867C}">
                    <a14:compatExt spid="_x0000_s2099"/>
                  </a:ext>
                </a:extLst>
              </xdr:cNvPr>
              <xdr:cNvSpPr/>
            </xdr:nvSpPr>
            <xdr:spPr bwMode="auto">
              <a:xfrm>
                <a:off x="10063134" y="4829735"/>
                <a:ext cx="150297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Other</a:t>
                </a:r>
              </a:p>
            </xdr:txBody>
          </xdr:sp>
          <xdr:sp macro="" textlink="">
            <xdr:nvSpPr>
              <xdr:cNvPr id="2101" name="Check Box 53" hidden="1">
                <a:extLst>
                  <a:ext uri="{63B3BB69-23CF-44E3-9099-C40C66FF867C}">
                    <a14:compatExt spid="_x0000_s2101"/>
                  </a:ext>
                </a:extLst>
              </xdr:cNvPr>
              <xdr:cNvSpPr/>
            </xdr:nvSpPr>
            <xdr:spPr bwMode="auto">
              <a:xfrm>
                <a:off x="10057328" y="4829735"/>
                <a:ext cx="149345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Purchase of Service (POS)</a:t>
                </a:r>
              </a:p>
            </xdr:txBody>
          </xdr:sp>
          <xdr:sp macro="" textlink="">
            <xdr:nvSpPr>
              <xdr:cNvPr id="2103" name="Check Box 55" hidden="1">
                <a:extLst>
                  <a:ext uri="{63B3BB69-23CF-44E3-9099-C40C66FF867C}">
                    <a14:compatExt spid="_x0000_s2103"/>
                  </a:ext>
                </a:extLst>
              </xdr:cNvPr>
              <xdr:cNvSpPr/>
            </xdr:nvSpPr>
            <xdr:spPr bwMode="auto">
              <a:xfrm>
                <a:off x="7684053" y="4829735"/>
                <a:ext cx="147998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a:t>
                </a:r>
              </a:p>
            </xdr:txBody>
          </xdr:sp>
          <xdr:sp macro="" textlink="">
            <xdr:nvSpPr>
              <xdr:cNvPr id="2105" name="Check Box 57" hidden="1">
                <a:extLst>
                  <a:ext uri="{63B3BB69-23CF-44E3-9099-C40C66FF867C}">
                    <a14:compatExt spid="_x0000_s2105"/>
                  </a:ext>
                </a:extLst>
              </xdr:cNvPr>
              <xdr:cNvSpPr/>
            </xdr:nvSpPr>
            <xdr:spPr bwMode="auto">
              <a:xfrm>
                <a:off x="7676884" y="4829735"/>
                <a:ext cx="148030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Other</a:t>
                </a:r>
              </a:p>
            </xdr:txBody>
          </xdr:sp>
          <xdr:sp macro="" textlink="">
            <xdr:nvSpPr>
              <xdr:cNvPr id="2109" name="Check Box 61" hidden="1">
                <a:extLst>
                  <a:ext uri="{63B3BB69-23CF-44E3-9099-C40C66FF867C}">
                    <a14:compatExt spid="_x0000_s2109"/>
                  </a:ext>
                </a:extLst>
              </xdr:cNvPr>
              <xdr:cNvSpPr/>
            </xdr:nvSpPr>
            <xdr:spPr bwMode="auto">
              <a:xfrm>
                <a:off x="5949418" y="0"/>
                <a:ext cx="1497677"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One-Time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262597</xdr:colOff>
          <xdr:row>38</xdr:row>
          <xdr:rowOff>171450</xdr:rowOff>
        </xdr:from>
        <xdr:to>
          <xdr:col>8</xdr:col>
          <xdr:colOff>721658</xdr:colOff>
          <xdr:row>39</xdr:row>
          <xdr:rowOff>142875</xdr:rowOff>
        </xdr:to>
        <xdr:grpSp>
          <xdr:nvGrpSpPr>
            <xdr:cNvPr id="4" name="Group 3"/>
            <xdr:cNvGrpSpPr/>
          </xdr:nvGrpSpPr>
          <xdr:grpSpPr>
            <a:xfrm>
              <a:off x="8194745" y="5356412"/>
              <a:ext cx="2679447" cy="5356412"/>
              <a:chOff x="6657586" y="0"/>
              <a:chExt cx="1997833" cy="5356412"/>
            </a:xfrm>
          </xdr:grpSpPr>
          <xdr:sp macro="" textlink="">
            <xdr:nvSpPr>
              <xdr:cNvPr id="2113" name="Check Box 65" hidden="1">
                <a:extLst>
                  <a:ext uri="{63B3BB69-23CF-44E3-9099-C40C66FF867C}">
                    <a14:compatExt spid="_x0000_s2113"/>
                  </a:ext>
                </a:extLst>
              </xdr:cNvPr>
              <xdr:cNvSpPr/>
            </xdr:nvSpPr>
            <xdr:spPr bwMode="auto">
              <a:xfrm>
                <a:off x="6657586" y="5356412"/>
                <a:ext cx="162132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Expansion Service</a:t>
                </a:r>
              </a:p>
            </xdr:txBody>
          </xdr:sp>
          <xdr:sp macro="" textlink="">
            <xdr:nvSpPr>
              <xdr:cNvPr id="2116" name="Check Box 68" hidden="1">
                <a:extLst>
                  <a:ext uri="{63B3BB69-23CF-44E3-9099-C40C66FF867C}">
                    <a14:compatExt spid="_x0000_s2116"/>
                  </a:ext>
                </a:extLst>
              </xdr:cNvPr>
              <xdr:cNvSpPr/>
            </xdr:nvSpPr>
            <xdr:spPr bwMode="auto">
              <a:xfrm>
                <a:off x="7035049" y="0"/>
                <a:ext cx="162037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Existing Service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762000</xdr:colOff>
          <xdr:row>105</xdr:row>
          <xdr:rowOff>11907</xdr:rowOff>
        </xdr:from>
        <xdr:to>
          <xdr:col>9</xdr:col>
          <xdr:colOff>170367</xdr:colOff>
          <xdr:row>105</xdr:row>
          <xdr:rowOff>217823</xdr:rowOff>
        </xdr:to>
        <xdr:grpSp>
          <xdr:nvGrpSpPr>
            <xdr:cNvPr id="24" name="Group 23"/>
            <xdr:cNvGrpSpPr/>
          </xdr:nvGrpSpPr>
          <xdr:grpSpPr>
            <a:xfrm>
              <a:off x="8225118" y="10881613"/>
              <a:ext cx="3644190" cy="205916"/>
              <a:chOff x="5533083" y="9125445"/>
              <a:chExt cx="2403114" cy="204113"/>
            </a:xfrm>
          </xdr:grpSpPr>
          <xdr:sp macro="" textlink="">
            <xdr:nvSpPr>
              <xdr:cNvPr id="2117" name="Check Box 69" hidden="1">
                <a:extLst>
                  <a:ext uri="{63B3BB69-23CF-44E3-9099-C40C66FF867C}">
                    <a14:compatExt spid="_x0000_s2117"/>
                  </a:ext>
                </a:extLst>
              </xdr:cNvPr>
              <xdr:cNvSpPr/>
            </xdr:nvSpPr>
            <xdr:spPr bwMode="auto">
              <a:xfrm>
                <a:off x="6831146" y="9125520"/>
                <a:ext cx="1105051" cy="20403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2118" name="Check Box 70" hidden="1">
                <a:extLst>
                  <a:ext uri="{63B3BB69-23CF-44E3-9099-C40C66FF867C}">
                    <a14:compatExt spid="_x0000_s2118"/>
                  </a:ext>
                </a:extLst>
              </xdr:cNvPr>
              <xdr:cNvSpPr/>
            </xdr:nvSpPr>
            <xdr:spPr bwMode="auto">
              <a:xfrm>
                <a:off x="5533083" y="9125445"/>
                <a:ext cx="1097154" cy="20032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733425</xdr:colOff>
          <xdr:row>5</xdr:row>
          <xdr:rowOff>228600</xdr:rowOff>
        </xdr:to>
        <xdr:sp macro="" textlink="">
          <xdr:nvSpPr>
            <xdr:cNvPr id="8195" name="Check Box 3" hidden="1">
              <a:extLst>
                <a:ext uri="{63B3BB69-23CF-44E3-9099-C40C66FF867C}">
                  <a14:compatExt spid="_x0000_s8195"/>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1371600</xdr:colOff>
          <xdr:row>5</xdr:row>
          <xdr:rowOff>219075</xdr:rowOff>
        </xdr:to>
        <xdr:sp macro="" textlink="">
          <xdr:nvSpPr>
            <xdr:cNvPr id="8196" name="Check Box 4" hidden="1">
              <a:extLst>
                <a:ext uri="{63B3BB69-23CF-44E3-9099-C40C66FF867C}">
                  <a14:compatExt spid="_x0000_s8196"/>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628650</xdr:colOff>
          <xdr:row>5</xdr:row>
          <xdr:rowOff>228600</xdr:rowOff>
        </xdr:to>
        <xdr:sp macro="" textlink="">
          <xdr:nvSpPr>
            <xdr:cNvPr id="8197" name="Check Box 5" hidden="1">
              <a:extLst>
                <a:ext uri="{63B3BB69-23CF-44E3-9099-C40C66FF867C}">
                  <a14:compatExt spid="_x0000_s8197"/>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twoCellAnchor>
    <xdr:from>
      <xdr:col>7</xdr:col>
      <xdr:colOff>1167847</xdr:colOff>
      <xdr:row>45</xdr:row>
      <xdr:rowOff>128786</xdr:rowOff>
    </xdr:from>
    <xdr:to>
      <xdr:col>9</xdr:col>
      <xdr:colOff>1231900</xdr:colOff>
      <xdr:row>53</xdr:row>
      <xdr:rowOff>99391</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289035</xdr:colOff>
      <xdr:row>45</xdr:row>
      <xdr:rowOff>111673</xdr:rowOff>
    </xdr:from>
    <xdr:to>
      <xdr:col>7</xdr:col>
      <xdr:colOff>1059622</xdr:colOff>
      <xdr:row>53</xdr:row>
      <xdr:rowOff>99943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1200807</xdr:colOff>
      <xdr:row>55</xdr:row>
      <xdr:rowOff>168846</xdr:rowOff>
    </xdr:from>
    <xdr:to>
      <xdr:col>9</xdr:col>
      <xdr:colOff>1264307</xdr:colOff>
      <xdr:row>63</xdr:row>
      <xdr:rowOff>107465</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289034</xdr:colOff>
      <xdr:row>55</xdr:row>
      <xdr:rowOff>157656</xdr:rowOff>
    </xdr:from>
    <xdr:to>
      <xdr:col>7</xdr:col>
      <xdr:colOff>1059621</xdr:colOff>
      <xdr:row>63</xdr:row>
      <xdr:rowOff>120525</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733425</xdr:colOff>
          <xdr:row>5</xdr:row>
          <xdr:rowOff>228600</xdr:rowOff>
        </xdr:to>
        <xdr:sp macro="" textlink="">
          <xdr:nvSpPr>
            <xdr:cNvPr id="21505" name="Check Box 1" hidden="1">
              <a:extLst>
                <a:ext uri="{63B3BB69-23CF-44E3-9099-C40C66FF867C}">
                  <a14:compatExt spid="_x0000_s21505"/>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1371600</xdr:colOff>
          <xdr:row>5</xdr:row>
          <xdr:rowOff>219075</xdr:rowOff>
        </xdr:to>
        <xdr:sp macro="" textlink="">
          <xdr:nvSpPr>
            <xdr:cNvPr id="21506" name="Check Box 2" hidden="1">
              <a:extLst>
                <a:ext uri="{63B3BB69-23CF-44E3-9099-C40C66FF867C}">
                  <a14:compatExt spid="_x0000_s21506"/>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638175</xdr:colOff>
          <xdr:row>5</xdr:row>
          <xdr:rowOff>228600</xdr:rowOff>
        </xdr:to>
        <xdr:sp macro="" textlink="">
          <xdr:nvSpPr>
            <xdr:cNvPr id="21507" name="Check Box 3" hidden="1">
              <a:extLst>
                <a:ext uri="{63B3BB69-23CF-44E3-9099-C40C66FF867C}">
                  <a14:compatExt spid="_x0000_s21507"/>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0</xdr:col>
      <xdr:colOff>365522</xdr:colOff>
      <xdr:row>26</xdr:row>
      <xdr:rowOff>21431</xdr:rowOff>
    </xdr:from>
    <xdr:to>
      <xdr:col>1</xdr:col>
      <xdr:colOff>5930333</xdr:colOff>
      <xdr:row>37</xdr:row>
      <xdr:rowOff>77391</xdr:rowOff>
    </xdr:to>
    <xdr:pic>
      <xdr:nvPicPr>
        <xdr:cNvPr id="9" name="Picture 8"/>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65522" y="9736931"/>
          <a:ext cx="5935266" cy="22824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21</xdr:row>
      <xdr:rowOff>0</xdr:rowOff>
    </xdr:from>
    <xdr:to>
      <xdr:col>1</xdr:col>
      <xdr:colOff>2056130</xdr:colOff>
      <xdr:row>25</xdr:row>
      <xdr:rowOff>194946</xdr:rowOff>
    </xdr:to>
    <xdr:pic>
      <xdr:nvPicPr>
        <xdr:cNvPr id="10" name="Picture 9"/>
        <xdr:cNvPicPr/>
      </xdr:nvPicPr>
      <xdr:blipFill>
        <a:blip xmlns:r="http://schemas.openxmlformats.org/officeDocument/2006/relationships" r:embed="rId2"/>
        <a:stretch>
          <a:fillRect/>
        </a:stretch>
      </xdr:blipFill>
      <xdr:spPr>
        <a:xfrm>
          <a:off x="369094" y="8703469"/>
          <a:ext cx="2056130" cy="1004570"/>
        </a:xfrm>
        <a:prstGeom prst="rect">
          <a:avLst/>
        </a:prstGeom>
        <a:ln>
          <a:solidFill>
            <a:schemeClr val="tx1"/>
          </a:solidFill>
        </a:ln>
      </xdr:spPr>
    </xdr:pic>
    <xdr:clientData/>
  </xdr:twoCellAnchor>
  <xdr:twoCellAnchor editAs="oneCell">
    <xdr:from>
      <xdr:col>1</xdr:col>
      <xdr:colOff>2238375</xdr:colOff>
      <xdr:row>20</xdr:row>
      <xdr:rowOff>172640</xdr:rowOff>
    </xdr:from>
    <xdr:to>
      <xdr:col>1</xdr:col>
      <xdr:colOff>5467350</xdr:colOff>
      <xdr:row>26</xdr:row>
      <xdr:rowOff>3528</xdr:rowOff>
    </xdr:to>
    <xdr:pic>
      <xdr:nvPicPr>
        <xdr:cNvPr id="11" name="Picture 10"/>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07469" y="8673703"/>
          <a:ext cx="3228975" cy="104060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23813</xdr:colOff>
      <xdr:row>95</xdr:row>
      <xdr:rowOff>196453</xdr:rowOff>
    </xdr:from>
    <xdr:to>
      <xdr:col>1</xdr:col>
      <xdr:colOff>5967413</xdr:colOff>
      <xdr:row>105</xdr:row>
      <xdr:rowOff>13097</xdr:rowOff>
    </xdr:to>
    <xdr:pic>
      <xdr:nvPicPr>
        <xdr:cNvPr id="15" name="Picture 5"/>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392907" y="24098250"/>
          <a:ext cx="5943600" cy="1846660"/>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29766</xdr:colOff>
      <xdr:row>109</xdr:row>
      <xdr:rowOff>47624</xdr:rowOff>
    </xdr:from>
    <xdr:to>
      <xdr:col>1</xdr:col>
      <xdr:colOff>5973366</xdr:colOff>
      <xdr:row>127</xdr:row>
      <xdr:rowOff>123825</xdr:rowOff>
    </xdr:to>
    <xdr:pic>
      <xdr:nvPicPr>
        <xdr:cNvPr id="16" name="Picture 6"/>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98860" y="27187921"/>
          <a:ext cx="5943600" cy="3719513"/>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35719</xdr:colOff>
      <xdr:row>132</xdr:row>
      <xdr:rowOff>47625</xdr:rowOff>
    </xdr:from>
    <xdr:to>
      <xdr:col>1</xdr:col>
      <xdr:colOff>5979319</xdr:colOff>
      <xdr:row>141</xdr:row>
      <xdr:rowOff>133349</xdr:rowOff>
    </xdr:to>
    <xdr:pic>
      <xdr:nvPicPr>
        <xdr:cNvPr id="17" name="Picture 7"/>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404813" y="31843266"/>
          <a:ext cx="5943600" cy="1907380"/>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47627</xdr:colOff>
      <xdr:row>41</xdr:row>
      <xdr:rowOff>3910</xdr:rowOff>
    </xdr:from>
    <xdr:to>
      <xdr:col>1</xdr:col>
      <xdr:colOff>6044513</xdr:colOff>
      <xdr:row>41</xdr:row>
      <xdr:rowOff>2229665</xdr:rowOff>
    </xdr:to>
    <xdr:pic>
      <xdr:nvPicPr>
        <xdr:cNvPr id="20" name="Picture 19"/>
        <xdr:cNvPicPr>
          <a:picLocks noChangeAspect="1"/>
        </xdr:cNvPicPr>
      </xdr:nvPicPr>
      <xdr:blipFill>
        <a:blip xmlns:r="http://schemas.openxmlformats.org/officeDocument/2006/relationships" r:embed="rId7"/>
        <a:stretch>
          <a:fillRect/>
        </a:stretch>
      </xdr:blipFill>
      <xdr:spPr>
        <a:xfrm>
          <a:off x="415020" y="12209517"/>
          <a:ext cx="5996886" cy="2225755"/>
        </a:xfrm>
        <a:prstGeom prst="rect">
          <a:avLst/>
        </a:prstGeom>
        <a:ln>
          <a:solidFill>
            <a:schemeClr val="tx1"/>
          </a:solidFill>
        </a:ln>
      </xdr:spPr>
    </xdr:pic>
    <xdr:clientData/>
  </xdr:twoCellAnchor>
  <xdr:twoCellAnchor editAs="oneCell">
    <xdr:from>
      <xdr:col>1</xdr:col>
      <xdr:colOff>38101</xdr:colOff>
      <xdr:row>46</xdr:row>
      <xdr:rowOff>11621</xdr:rowOff>
    </xdr:from>
    <xdr:to>
      <xdr:col>1</xdr:col>
      <xdr:colOff>6028469</xdr:colOff>
      <xdr:row>50</xdr:row>
      <xdr:rowOff>38475</xdr:rowOff>
    </xdr:to>
    <xdr:pic>
      <xdr:nvPicPr>
        <xdr:cNvPr id="21" name="Picture 20"/>
        <xdr:cNvPicPr>
          <a:picLocks noChangeAspect="1"/>
        </xdr:cNvPicPr>
      </xdr:nvPicPr>
      <xdr:blipFill>
        <a:blip xmlns:r="http://schemas.openxmlformats.org/officeDocument/2006/relationships" r:embed="rId8"/>
        <a:stretch>
          <a:fillRect/>
        </a:stretch>
      </xdr:blipFill>
      <xdr:spPr>
        <a:xfrm>
          <a:off x="405494" y="15278835"/>
          <a:ext cx="5990368" cy="1673318"/>
        </a:xfrm>
        <a:prstGeom prst="rect">
          <a:avLst/>
        </a:prstGeom>
        <a:ln>
          <a:solidFill>
            <a:schemeClr val="tx1"/>
          </a:solidFill>
        </a:ln>
      </xdr:spPr>
    </xdr:pic>
    <xdr:clientData/>
  </xdr:twoCellAnchor>
  <xdr:twoCellAnchor editAs="oneCell">
    <xdr:from>
      <xdr:col>1</xdr:col>
      <xdr:colOff>68036</xdr:colOff>
      <xdr:row>73</xdr:row>
      <xdr:rowOff>40821</xdr:rowOff>
    </xdr:from>
    <xdr:to>
      <xdr:col>1</xdr:col>
      <xdr:colOff>6041571</xdr:colOff>
      <xdr:row>77</xdr:row>
      <xdr:rowOff>48779</xdr:rowOff>
    </xdr:to>
    <xdr:pic>
      <xdr:nvPicPr>
        <xdr:cNvPr id="2" name="Picture 1"/>
        <xdr:cNvPicPr>
          <a:picLocks noChangeAspect="1"/>
        </xdr:cNvPicPr>
      </xdr:nvPicPr>
      <xdr:blipFill>
        <a:blip xmlns:r="http://schemas.openxmlformats.org/officeDocument/2006/relationships" r:embed="rId9"/>
        <a:stretch>
          <a:fillRect/>
        </a:stretch>
      </xdr:blipFill>
      <xdr:spPr>
        <a:xfrm>
          <a:off x="312965" y="22179642"/>
          <a:ext cx="5973535" cy="824387"/>
        </a:xfrm>
        <a:prstGeom prst="rect">
          <a:avLst/>
        </a:prstGeom>
        <a:ln>
          <a:solidFill>
            <a:schemeClr val="tx1"/>
          </a:solidFill>
        </a:ln>
      </xdr:spPr>
    </xdr:pic>
    <xdr:clientData/>
  </xdr:twoCellAnchor>
  <xdr:twoCellAnchor editAs="oneCell">
    <xdr:from>
      <xdr:col>1</xdr:col>
      <xdr:colOff>81644</xdr:colOff>
      <xdr:row>79</xdr:row>
      <xdr:rowOff>136072</xdr:rowOff>
    </xdr:from>
    <xdr:to>
      <xdr:col>1</xdr:col>
      <xdr:colOff>6177644</xdr:colOff>
      <xdr:row>85</xdr:row>
      <xdr:rowOff>94121</xdr:rowOff>
    </xdr:to>
    <xdr:pic>
      <xdr:nvPicPr>
        <xdr:cNvPr id="19" name="Picture 18"/>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326573" y="23499536"/>
          <a:ext cx="6096000" cy="11826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123531</xdr:colOff>
      <xdr:row>53</xdr:row>
      <xdr:rowOff>198292</xdr:rowOff>
    </xdr:from>
    <xdr:to>
      <xdr:col>1</xdr:col>
      <xdr:colOff>6009408</xdr:colOff>
      <xdr:row>70</xdr:row>
      <xdr:rowOff>177957</xdr:rowOff>
    </xdr:to>
    <xdr:pic>
      <xdr:nvPicPr>
        <xdr:cNvPr id="3" name="Picture 2"/>
        <xdr:cNvPicPr>
          <a:picLocks noChangeAspect="1"/>
        </xdr:cNvPicPr>
      </xdr:nvPicPr>
      <xdr:blipFill>
        <a:blip xmlns:r="http://schemas.openxmlformats.org/officeDocument/2006/relationships" r:embed="rId11"/>
        <a:stretch>
          <a:fillRect/>
        </a:stretch>
      </xdr:blipFill>
      <xdr:spPr>
        <a:xfrm>
          <a:off x="358855" y="17724292"/>
          <a:ext cx="5885877" cy="3408665"/>
        </a:xfrm>
        <a:prstGeom prst="rect">
          <a:avLst/>
        </a:prstGeom>
        <a:ln>
          <a:solidFill>
            <a:schemeClr val="tx1"/>
          </a:solidFill>
        </a:ln>
      </xdr:spPr>
    </xdr:pic>
    <xdr:clientData/>
  </xdr:twoCellAnchor>
  <xdr:twoCellAnchor editAs="oneCell">
    <xdr:from>
      <xdr:col>0</xdr:col>
      <xdr:colOff>228379</xdr:colOff>
      <xdr:row>154</xdr:row>
      <xdr:rowOff>100853</xdr:rowOff>
    </xdr:from>
    <xdr:to>
      <xdr:col>1</xdr:col>
      <xdr:colOff>6088012</xdr:colOff>
      <xdr:row>190</xdr:row>
      <xdr:rowOff>161640</xdr:rowOff>
    </xdr:to>
    <xdr:pic>
      <xdr:nvPicPr>
        <xdr:cNvPr id="4" name="Picture 3"/>
        <xdr:cNvPicPr>
          <a:picLocks noChangeAspect="1"/>
        </xdr:cNvPicPr>
      </xdr:nvPicPr>
      <xdr:blipFill>
        <a:blip xmlns:r="http://schemas.openxmlformats.org/officeDocument/2006/relationships" r:embed="rId12"/>
        <a:stretch>
          <a:fillRect/>
        </a:stretch>
      </xdr:blipFill>
      <xdr:spPr>
        <a:xfrm>
          <a:off x="228379" y="41416941"/>
          <a:ext cx="6094957" cy="7322199"/>
        </a:xfrm>
        <a:prstGeom prst="rect">
          <a:avLst/>
        </a:prstGeom>
        <a:ln>
          <a:solidFill>
            <a:schemeClr val="tx1"/>
          </a:solid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31750</xdr:colOff>
      <xdr:row>20</xdr:row>
      <xdr:rowOff>47625</xdr:rowOff>
    </xdr:from>
    <xdr:to>
      <xdr:col>2</xdr:col>
      <xdr:colOff>158750</xdr:colOff>
      <xdr:row>25</xdr:row>
      <xdr:rowOff>154623</xdr:rowOff>
    </xdr:to>
    <xdr:pic>
      <xdr:nvPicPr>
        <xdr:cNvPr id="4" name="Picture 3"/>
        <xdr:cNvPicPr>
          <a:picLocks noChangeAspect="1"/>
        </xdr:cNvPicPr>
      </xdr:nvPicPr>
      <xdr:blipFill>
        <a:blip xmlns:r="http://schemas.openxmlformats.org/officeDocument/2006/relationships" r:embed="rId1"/>
        <a:stretch>
          <a:fillRect/>
        </a:stretch>
      </xdr:blipFill>
      <xdr:spPr>
        <a:xfrm>
          <a:off x="269875" y="5461000"/>
          <a:ext cx="7493000" cy="1138873"/>
        </a:xfrm>
        <a:prstGeom prst="rect">
          <a:avLst/>
        </a:prstGeom>
        <a:ln>
          <a:solidFill>
            <a:schemeClr val="tx1"/>
          </a:solidFill>
        </a:ln>
      </xdr:spPr>
    </xdr:pic>
    <xdr:clientData/>
  </xdr:twoCellAnchor>
  <xdr:twoCellAnchor editAs="oneCell">
    <xdr:from>
      <xdr:col>1</xdr:col>
      <xdr:colOff>63501</xdr:colOff>
      <xdr:row>32</xdr:row>
      <xdr:rowOff>79376</xdr:rowOff>
    </xdr:from>
    <xdr:to>
      <xdr:col>2</xdr:col>
      <xdr:colOff>190500</xdr:colOff>
      <xdr:row>43</xdr:row>
      <xdr:rowOff>50228</xdr:rowOff>
    </xdr:to>
    <xdr:pic>
      <xdr:nvPicPr>
        <xdr:cNvPr id="5" name="Picture 4"/>
        <xdr:cNvPicPr>
          <a:picLocks noChangeAspect="1"/>
        </xdr:cNvPicPr>
      </xdr:nvPicPr>
      <xdr:blipFill>
        <a:blip xmlns:r="http://schemas.openxmlformats.org/officeDocument/2006/relationships" r:embed="rId2"/>
        <a:stretch>
          <a:fillRect/>
        </a:stretch>
      </xdr:blipFill>
      <xdr:spPr>
        <a:xfrm>
          <a:off x="492126" y="8350251"/>
          <a:ext cx="7492999" cy="2240977"/>
        </a:xfrm>
        <a:prstGeom prst="rect">
          <a:avLst/>
        </a:prstGeom>
        <a:ln>
          <a:solidFill>
            <a:schemeClr val="tx1"/>
          </a:solidFill>
        </a:ln>
      </xdr:spPr>
    </xdr:pic>
    <xdr:clientData/>
  </xdr:twoCellAnchor>
  <xdr:twoCellAnchor editAs="oneCell">
    <xdr:from>
      <xdr:col>0</xdr:col>
      <xdr:colOff>222250</xdr:colOff>
      <xdr:row>47</xdr:row>
      <xdr:rowOff>127000</xdr:rowOff>
    </xdr:from>
    <xdr:to>
      <xdr:col>2</xdr:col>
      <xdr:colOff>206375</xdr:colOff>
      <xdr:row>60</xdr:row>
      <xdr:rowOff>88515</xdr:rowOff>
    </xdr:to>
    <xdr:pic>
      <xdr:nvPicPr>
        <xdr:cNvPr id="6" name="Picture 5"/>
        <xdr:cNvPicPr>
          <a:picLocks noChangeAspect="1"/>
        </xdr:cNvPicPr>
      </xdr:nvPicPr>
      <xdr:blipFill>
        <a:blip xmlns:r="http://schemas.openxmlformats.org/officeDocument/2006/relationships" r:embed="rId3"/>
        <a:stretch>
          <a:fillRect/>
        </a:stretch>
      </xdr:blipFill>
      <xdr:spPr>
        <a:xfrm>
          <a:off x="222250" y="11684000"/>
          <a:ext cx="7588250" cy="2644390"/>
        </a:xfrm>
        <a:prstGeom prst="rect">
          <a:avLst/>
        </a:prstGeom>
        <a:ln>
          <a:solidFill>
            <a:schemeClr val="tx1"/>
          </a:solid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4</xdr:col>
      <xdr:colOff>685800</xdr:colOff>
      <xdr:row>44</xdr:row>
      <xdr:rowOff>43069</xdr:rowOff>
    </xdr:from>
    <xdr:to>
      <xdr:col>7</xdr:col>
      <xdr:colOff>1008822</xdr:colOff>
      <xdr:row>51</xdr:row>
      <xdr:rowOff>117611</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684578</xdr:colOff>
      <xdr:row>53</xdr:row>
      <xdr:rowOff>67235</xdr:rowOff>
    </xdr:from>
    <xdr:to>
      <xdr:col>7</xdr:col>
      <xdr:colOff>1007600</xdr:colOff>
      <xdr:row>60</xdr:row>
      <xdr:rowOff>141778</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742950</xdr:colOff>
          <xdr:row>5</xdr:row>
          <xdr:rowOff>228600</xdr:rowOff>
        </xdr:to>
        <xdr:sp macro="" textlink="">
          <xdr:nvSpPr>
            <xdr:cNvPr id="12289" name="Check Box 1" hidden="1">
              <a:extLst>
                <a:ext uri="{63B3BB69-23CF-44E3-9099-C40C66FF867C}">
                  <a14:compatExt spid="_x0000_s12289"/>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1362075</xdr:colOff>
          <xdr:row>5</xdr:row>
          <xdr:rowOff>209550</xdr:rowOff>
        </xdr:to>
        <xdr:sp macro="" textlink="">
          <xdr:nvSpPr>
            <xdr:cNvPr id="12290" name="Check Box 2" hidden="1">
              <a:extLst>
                <a:ext uri="{63B3BB69-23CF-44E3-9099-C40C66FF867C}">
                  <a14:compatExt spid="_x0000_s12290"/>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628650</xdr:colOff>
          <xdr:row>5</xdr:row>
          <xdr:rowOff>228600</xdr:rowOff>
        </xdr:to>
        <xdr:sp macro="" textlink="">
          <xdr:nvSpPr>
            <xdr:cNvPr id="12291" name="Check Box 3" hidden="1">
              <a:extLst>
                <a:ext uri="{63B3BB69-23CF-44E3-9099-C40C66FF867C}">
                  <a14:compatExt spid="_x0000_s12291"/>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twoCellAnchor>
    <xdr:from>
      <xdr:col>7</xdr:col>
      <xdr:colOff>1167847</xdr:colOff>
      <xdr:row>44</xdr:row>
      <xdr:rowOff>41412</xdr:rowOff>
    </xdr:from>
    <xdr:to>
      <xdr:col>9</xdr:col>
      <xdr:colOff>463826</xdr:colOff>
      <xdr:row>51</xdr:row>
      <xdr:rowOff>99391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xdr:col>
      <xdr:colOff>1151283</xdr:colOff>
      <xdr:row>53</xdr:row>
      <xdr:rowOff>99392</xdr:rowOff>
    </xdr:from>
    <xdr:to>
      <xdr:col>9</xdr:col>
      <xdr:colOff>447262</xdr:colOff>
      <xdr:row>60</xdr:row>
      <xdr:rowOff>165653</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revisions/_rels/revisionHeaders.xml.rels><?xml version="1.0" encoding="UTF-8" standalone="yes"?>
<Relationships xmlns="http://schemas.openxmlformats.org/package/2006/relationships"><Relationship Id="rId12" Type="http://schemas.openxmlformats.org/officeDocument/2006/relationships/revisionLog" Target="revisionLog3.xml"/><Relationship Id="rId11" Type="http://schemas.openxmlformats.org/officeDocument/2006/relationships/revisionLog" Target="revisionLog4.xml"/><Relationship Id="rId10" Type="http://schemas.openxmlformats.org/officeDocument/2006/relationships/revisionLog" Target="revisionLog2.xml"/><Relationship Id="rId9" Type="http://schemas.openxmlformats.org/officeDocument/2006/relationships/revisionLog" Target="revisionLog1.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7D27CA8F-CF4A-41AB-997F-495F324A4D04}" diskRevisions="1" revisionId="339" version="5" protected="1">
  <header guid="{41203A74-4FB0-4B3F-BA0F-D421EF7B6B2D}" dateTime="2018-03-10T11:00:34" maxSheetId="13" userName="Lenovo User" r:id="rId9" minRId="193">
    <sheetIdMap count="12">
      <sheetId val="12"/>
      <sheetId val="1"/>
      <sheetId val="2"/>
      <sheetId val="3"/>
      <sheetId val="4"/>
      <sheetId val="5"/>
      <sheetId val="6"/>
      <sheetId val="7"/>
      <sheetId val="8"/>
      <sheetId val="9"/>
      <sheetId val="10"/>
      <sheetId val="11"/>
    </sheetIdMap>
  </header>
  <header guid="{9033B721-B9A1-406A-8A60-AE24EC76FA28}" dateTime="2018-03-10T11:20:44" maxSheetId="13" userName="Lenovo User" r:id="rId10" minRId="205" maxRId="278">
    <sheetIdMap count="12">
      <sheetId val="12"/>
      <sheetId val="1"/>
      <sheetId val="2"/>
      <sheetId val="3"/>
      <sheetId val="4"/>
      <sheetId val="5"/>
      <sheetId val="6"/>
      <sheetId val="7"/>
      <sheetId val="8"/>
      <sheetId val="9"/>
      <sheetId val="10"/>
      <sheetId val="11"/>
    </sheetIdMap>
  </header>
  <header guid="{04AFC12B-C627-459A-890A-68CD4B4B2F68}" dateTime="2018-03-10T11:21:38" maxSheetId="13" userName="Lenovo User" r:id="rId11">
    <sheetIdMap count="12">
      <sheetId val="12"/>
      <sheetId val="1"/>
      <sheetId val="2"/>
      <sheetId val="3"/>
      <sheetId val="4"/>
      <sheetId val="5"/>
      <sheetId val="6"/>
      <sheetId val="7"/>
      <sheetId val="8"/>
      <sheetId val="9"/>
      <sheetId val="10"/>
      <sheetId val="11"/>
    </sheetIdMap>
  </header>
  <header guid="{7D27CA8F-CF4A-41AB-997F-495F324A4D04}" dateTime="2018-03-11T11:53:45" maxSheetId="13" userName="Lenovo User" r:id="rId12" minRId="291" maxRId="339">
    <sheetIdMap count="12">
      <sheetId val="12"/>
      <sheetId val="1"/>
      <sheetId val="2"/>
      <sheetId val="3"/>
      <sheetId val="4"/>
      <sheetId val="5"/>
      <sheetId val="6"/>
      <sheetId val="7"/>
      <sheetId val="8"/>
      <sheetId val="9"/>
      <sheetId val="10"/>
      <sheetId val="11"/>
    </sheetIdMap>
  </header>
</headers>
</file>

<file path=xl/revisions/revisionLog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93" sId="1">
    <oc r="F14" t="inlineStr">
      <is>
        <t>(Add notes as appropriate)</t>
      </is>
    </oc>
    <nc r="F14" t="inlineStr">
      <is>
        <t xml:space="preserve"> </t>
      </is>
    </nc>
  </rcc>
  <rcv guid="{CC421301-7D2A-4DBE-94A6-924C3287D0FE}" action="delete"/>
  <rdn rId="0" localSheetId="1" customView="1" name="Z_CC421301_7D2A_4DBE_94A6_924C3287D0FE_.wvu.PrintArea" hidden="1" oldHidden="1">
    <formula>'FY19 Project Request '!$A$1:$K$148</formula>
    <oldFormula>'FY19 Project Request '!$A$1:$K$148</oldFormula>
  </rdn>
  <rdn rId="0" localSheetId="1" customView="1" name="Z_CC421301_7D2A_4DBE_94A6_924C3287D0FE_.wvu.Rows" hidden="1" oldHidden="1">
    <formula>'FY19 Project Request '!$60:$75,'FY19 Project Request '!$77:$79,'FY19 Project Request '!$93:$96</formula>
    <oldFormula>'FY19 Project Request '!$60:$75,'FY19 Project Request '!$77:$79,'FY19 Project Request '!$93:$96</oldFormula>
  </rdn>
  <rdn rId="0" localSheetId="1" customView="1" name="Z_CC421301_7D2A_4DBE_94A6_924C3287D0FE_.wvu.FilterData" hidden="1" oldHidden="1">
    <formula>'FY19 Project Request '!$X$3:$X$12</formula>
    <oldFormula>'FY19 Project Request '!$X$3:$X$12</oldFormula>
  </rdn>
  <rdn rId="0" localSheetId="2" customView="1" name="Z_CC421301_7D2A_4DBE_94A6_924C3287D0FE_.wvu.PrintArea" hidden="1" oldHidden="1">
    <formula>'FY19 Project Reporting'!$A$1:$K$65</formula>
    <oldFormula>'FY19 Project Reporting'!$A$1:$K$65</oldFormula>
  </rdn>
  <rdn rId="0" localSheetId="2" customView="1" name="Z_CC421301_7D2A_4DBE_94A6_924C3287D0FE_.wvu.Cols" hidden="1" oldHidden="1">
    <formula>'FY19 Project Reporting'!$V:$AD</formula>
    <oldFormula>'FY19 Project Reporting'!$V:$AD</oldFormula>
  </rdn>
  <rdn rId="0" localSheetId="3" customView="1" name="Z_CC421301_7D2A_4DBE_94A6_924C3287D0FE_.wvu.PrintArea" hidden="1" oldHidden="1">
    <formula>'Exhibit A'!$A$1:$K$44</formula>
    <oldFormula>'Exhibit A'!$A$1:$K$44</oldFormula>
  </rdn>
  <rdn rId="0" localSheetId="3" customView="1" name="Z_CC421301_7D2A_4DBE_94A6_924C3287D0FE_.wvu.Cols" hidden="1" oldHidden="1">
    <formula>'Exhibit A'!$V:$AC</formula>
    <oldFormula>'Exhibit A'!$V:$AC</oldFormula>
  </rdn>
  <rdn rId="0" localSheetId="4" customView="1" name="Z_CC421301_7D2A_4DBE_94A6_924C3287D0FE_.wvu.PrintArea" hidden="1" oldHidden="1">
    <formula>'ProjReq Instructions'!$A$1:$C$192</formula>
    <oldFormula>'ProjReq Instructions'!$A$1:$C$192</oldFormula>
  </rdn>
  <rdn rId="0" localSheetId="5" customView="1" name="Z_CC421301_7D2A_4DBE_94A6_924C3287D0FE_.wvu.PrintArea" hidden="1" oldHidden="1">
    <formula>'ProjReport Instructions'!$A$1:$C$62</formula>
    <oldFormula>'ProjReport Instructions'!$A$1:$C$62</oldFormula>
  </rdn>
  <rdn rId="0" localSheetId="6" customView="1" name="Z_CC421301_7D2A_4DBE_94A6_924C3287D0FE_.wvu.PrintArea" hidden="1" oldHidden="1">
    <formula>'FY19 Exhibit A - Draft'!$A$1:$K$63</formula>
    <oldFormula>'FY19 Exhibit A - Draft'!$A$1:$K$63</oldFormula>
  </rdn>
  <rdn rId="0" localSheetId="7" customView="1" name="Z_CC421301_7D2A_4DBE_94A6_924C3287D0FE_.wvu.Rows" hidden="1" oldHidden="1">
    <formula>'End-of-Year Reconciliations'!$22:$27</formula>
    <oldFormula>'End-of-Year Reconciliations'!$22:$27</oldFormula>
  </rdn>
  <rcv guid="{CC421301-7D2A-4DBE-94A6-924C3287D0FE}" action="add"/>
</revisions>
</file>

<file path=xl/revisions/revisionLog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A1:XFD1048576">
    <dxf>
      <fill>
        <patternFill>
          <bgColor theme="0" tint="-4.9989318521683403E-2"/>
        </patternFill>
      </fill>
    </dxf>
  </rfmt>
  <rfmt sheetId="1" sqref="B3:B6" start="0" length="0">
    <dxf>
      <border>
        <left/>
      </border>
    </dxf>
  </rfmt>
  <rfmt sheetId="1" sqref="B3:C3" start="0" length="0">
    <dxf>
      <border>
        <top/>
      </border>
    </dxf>
  </rfmt>
  <rfmt sheetId="1" sqref="C3:C6" start="0" length="0">
    <dxf>
      <border>
        <right/>
      </border>
    </dxf>
  </rfmt>
  <rfmt sheetId="1" sqref="B6:C6" start="0" length="0">
    <dxf>
      <border>
        <bottom/>
      </border>
    </dxf>
  </rfmt>
  <rfmt sheetId="1" sqref="B3:C6">
    <dxf>
      <border>
        <top/>
        <bottom/>
        <horizontal/>
      </border>
    </dxf>
  </rfmt>
  <rfmt sheetId="1" sqref="B3:C6" start="0" length="2147483647">
    <dxf>
      <font>
        <color theme="0"/>
      </font>
    </dxf>
  </rfmt>
  <rcc rId="205" sId="1">
    <oc r="D2" t="inlineStr">
      <is>
        <t>Durham - Orange Transit Work Plan</t>
      </is>
    </oc>
    <nc r="D2" t="inlineStr">
      <is>
        <t>Orange Transit Work Plan</t>
      </is>
    </nc>
  </rcc>
  <rcc rId="206" sId="1">
    <oc r="D3" t="inlineStr">
      <is>
        <t>Project Request Form</t>
      </is>
    </oc>
    <nc r="D3" t="inlineStr">
      <is>
        <t>Project Request</t>
      </is>
    </nc>
  </rcc>
  <rcc rId="207" sId="1">
    <oc r="D4" t="inlineStr">
      <is>
        <t>For Operating or Capital Projects</t>
      </is>
    </oc>
    <nc r="D4">
      <f>"NEW  " &amp; Project_Name</f>
    </nc>
  </rcc>
  <rfmt sheetId="1" sqref="D4:H4" start="0" length="2147483647">
    <dxf>
      <font>
        <color rgb="FFFF0000"/>
      </font>
    </dxf>
  </rfmt>
  <rfmt sheetId="1" sqref="D4:H4" start="0" length="2147483647">
    <dxf>
      <font>
        <b/>
      </font>
    </dxf>
  </rfmt>
  <rfmt sheetId="1" sqref="D1:H6">
    <dxf>
      <fill>
        <patternFill>
          <bgColor theme="5" tint="0.79998168889431442"/>
        </patternFill>
      </fill>
    </dxf>
  </rfmt>
  <rcc rId="208" sId="1">
    <oc r="D16" t="inlineStr">
      <is>
        <t xml:space="preserve">Enter below a summary of the project that may later be used for the FY 2019 Durham - Orange Transit Work Plan.  </t>
      </is>
    </oc>
    <nc r="D16" t="inlineStr">
      <is>
        <t xml:space="preserve"> </t>
      </is>
    </nc>
  </rcc>
  <rfmt sheetId="1" sqref="B16:C16">
    <dxf>
      <fill>
        <patternFill>
          <bgColor theme="5" tint="0.79998168889431442"/>
        </patternFill>
      </fill>
    </dxf>
  </rfmt>
  <rfmt sheetId="1" sqref="B16:B17" start="0" length="0">
    <dxf>
      <border>
        <left style="thin">
          <color indexed="64"/>
        </left>
      </border>
    </dxf>
  </rfmt>
  <rfmt sheetId="1" sqref="B16:J16" start="0" length="0">
    <dxf>
      <border>
        <top style="thin">
          <color indexed="64"/>
        </top>
      </border>
    </dxf>
  </rfmt>
  <rfmt sheetId="1" sqref="J16:J17" start="0" length="0">
    <dxf>
      <border>
        <right style="thin">
          <color indexed="64"/>
        </right>
      </border>
    </dxf>
  </rfmt>
  <rfmt sheetId="1" sqref="B17:J17" start="0" length="0">
    <dxf>
      <border>
        <bottom style="thin">
          <color indexed="64"/>
        </bottom>
      </border>
    </dxf>
  </rfmt>
  <rcc rId="209" sId="1">
    <oc r="B21" t="inlineStr">
      <is>
        <t>Project Location?</t>
      </is>
    </oc>
    <nc r="B21" t="inlineStr">
      <is>
        <t>Project Location:</t>
      </is>
    </nc>
  </rcc>
  <rfmt sheetId="1" sqref="B21:J21" start="0" length="2147483647">
    <dxf>
      <font>
        <b/>
      </font>
    </dxf>
  </rfmt>
  <rfmt sheetId="1" sqref="B21" start="0" length="0">
    <dxf>
      <border>
        <left style="thin">
          <color indexed="64"/>
        </left>
      </border>
    </dxf>
  </rfmt>
  <rfmt sheetId="1" sqref="B21:C21" start="0" length="0">
    <dxf>
      <border>
        <top style="thin">
          <color indexed="64"/>
        </top>
      </border>
    </dxf>
  </rfmt>
  <rfmt sheetId="1" sqref="C21" start="0" length="0">
    <dxf>
      <border>
        <right style="thin">
          <color indexed="64"/>
        </right>
      </border>
    </dxf>
  </rfmt>
  <rfmt sheetId="1" sqref="B21:C21" start="0" length="0">
    <dxf>
      <border>
        <bottom style="thin">
          <color indexed="64"/>
        </bottom>
      </border>
    </dxf>
  </rfmt>
  <rfmt sheetId="1" sqref="D21:F21" start="0" length="0">
    <dxf>
      <border>
        <top style="thin">
          <color indexed="64"/>
        </top>
      </border>
    </dxf>
  </rfmt>
  <rfmt sheetId="1" sqref="F21" start="0" length="0">
    <dxf>
      <border>
        <right style="thin">
          <color indexed="64"/>
        </right>
      </border>
    </dxf>
  </rfmt>
  <rfmt sheetId="1" sqref="D21:F21" start="0" length="0">
    <dxf>
      <border>
        <bottom style="thin">
          <color indexed="64"/>
        </bottom>
      </border>
    </dxf>
  </rfmt>
  <rfmt sheetId="1" sqref="G21:J21" start="0" length="0">
    <dxf>
      <border>
        <top style="thin">
          <color indexed="64"/>
        </top>
      </border>
    </dxf>
  </rfmt>
  <rfmt sheetId="1" sqref="J21" start="0" length="0">
    <dxf>
      <border>
        <right style="thin">
          <color indexed="64"/>
        </right>
      </border>
    </dxf>
  </rfmt>
  <rfmt sheetId="1" sqref="G21:J21" start="0" length="0">
    <dxf>
      <border>
        <bottom style="thin">
          <color indexed="64"/>
        </bottom>
      </border>
    </dxf>
  </rfmt>
  <rcc rId="210" sId="1">
    <oc r="B91" t="inlineStr">
      <is>
        <t>Tax Revenue</t>
      </is>
    </oc>
    <nc r="B91" t="inlineStr">
      <is>
        <t>Tax District Funding</t>
      </is>
    </nc>
  </rcc>
  <rcc rId="211" sId="1">
    <oc r="B92" t="inlineStr">
      <is>
        <t xml:space="preserve">   Durham - Orange County Tax Revenue</t>
      </is>
    </oc>
    <nc r="B92" t="inlineStr">
      <is>
        <t>Orange County Tax Revenue</t>
      </is>
    </nc>
  </rcc>
  <rrc rId="212" sId="1" ref="A93:XFD93" action="insertRow">
    <undo index="4" exp="area" ref3D="1" dr="$A$93:$XFD$96" dn="Z_CC421301_7D2A_4DBE_94A6_924C3287D0FE_.wvu.Rows" sId="1"/>
    <undo index="4" exp="area" ref3D="1" dr="$A$93:$XFD$96" dn="Z_A57ED495_A8F1_41AA_920B_D492B709C260_.wvu.Rows" sId="1"/>
    <undo index="0" exp="area" ref3D="1" dr="$A$93:$XFD$96" dn="Z_4D895310_04B4_4FFF_ADA4_767CB2A31A78_.wvu.Rows" sId="1"/>
  </rrc>
  <rcc rId="213" sId="1">
    <nc r="B93" t="inlineStr">
      <is>
        <t>Tax District Total Request</t>
      </is>
    </nc>
  </rcc>
  <rcc rId="214" sId="1">
    <oc r="B146" t="inlineStr">
      <is>
        <t xml:space="preserve">The initial estimated allocation percentage between all sources are as followed: 40% GoTriangle portion, 25% for the Wake County Tax District, 35% split between the Durham County Tax District, and the Orange County Tax District.
</t>
      </is>
    </oc>
    <nc r="B146" t="inlineStr">
      <is>
        <t xml:space="preserve">The initial estimated allocation percentage between all sources are as followed: </t>
      </is>
    </nc>
  </rcc>
  <rfmt sheetId="1" xfDxf="1" sqref="B147" start="0" length="0">
    <dxf>
      <font>
        <sz val="11"/>
        <color theme="1" tint="0.249977111117893"/>
        <name val="Calibri"/>
        <scheme val="minor"/>
      </font>
      <fill>
        <patternFill patternType="solid">
          <bgColor theme="0" tint="-4.9989318521683403E-2"/>
        </patternFill>
      </fill>
    </dxf>
  </rfmt>
  <rfmt sheetId="1" xfDxf="1" sqref="B148" start="0" length="0">
    <dxf>
      <font>
        <sz val="8"/>
        <color theme="1" tint="0.249977111117893"/>
        <name val="Calibri"/>
        <scheme val="minor"/>
      </font>
      <fill>
        <patternFill patternType="solid">
          <bgColor theme="0" tint="-4.9989318521683403E-2"/>
        </patternFill>
      </fill>
    </dxf>
  </rfmt>
  <rcc rId="215" sId="1" odxf="1" dxf="1" numFmtId="13">
    <nc r="D147">
      <v>0.4</v>
    </nc>
    <odxf>
      <numFmt numFmtId="0" formatCode="General"/>
    </odxf>
    <ndxf>
      <numFmt numFmtId="13" formatCode="0%"/>
    </ndxf>
  </rcc>
  <rm rId="216" sheetId="1" source="D147" destination="C147" sourceSheetId="1">
    <rfmt sheetId="1" sqref="C147" start="0" length="0">
      <dxf>
        <font>
          <sz val="11"/>
          <color theme="1" tint="0.249977111117893"/>
          <name val="Calibri"/>
          <scheme val="minor"/>
        </font>
        <fill>
          <patternFill patternType="solid">
            <bgColor theme="0" tint="-4.9989318521683403E-2"/>
          </patternFill>
        </fill>
      </dxf>
    </rfmt>
  </rm>
  <rcc rId="217" sId="1">
    <nc r="B147" t="inlineStr">
      <is>
        <t>GoTriangle portion</t>
      </is>
    </nc>
  </rcc>
  <rfmt sheetId="1" xfDxf="1" sqref="B149" start="0" length="0">
    <dxf>
      <font>
        <sz val="8"/>
        <color theme="1" tint="0.249977111117893"/>
        <name val="Calibri"/>
        <scheme val="minor"/>
      </font>
      <fill>
        <patternFill patternType="solid">
          <bgColor theme="0" tint="-4.9989318521683403E-2"/>
        </patternFill>
      </fill>
    </dxf>
  </rfmt>
  <rcc rId="218" sId="1" odxf="1" dxf="1">
    <nc r="B148" t="inlineStr">
      <is>
        <t xml:space="preserve">Wake County Tax District, </t>
      </is>
    </nc>
    <ndxf>
      <font>
        <sz val="11"/>
        <color theme="1" tint="0.249977111117893"/>
        <name val="Calibri"/>
        <scheme val="minor"/>
      </font>
    </ndxf>
  </rcc>
  <rfmt sheetId="1" sqref="C148" start="0" length="0">
    <dxf>
      <numFmt numFmtId="13" formatCode="0%"/>
    </dxf>
  </rfmt>
  <rfmt sheetId="1" sqref="B149" start="0" length="0">
    <dxf>
      <font>
        <sz val="11"/>
        <color theme="1" tint="0.249977111117893"/>
        <name val="Calibri"/>
        <scheme val="minor"/>
      </font>
    </dxf>
  </rfmt>
  <rfmt sheetId="1" sqref="C149" start="0" length="0">
    <dxf>
      <numFmt numFmtId="13" formatCode="0%"/>
    </dxf>
  </rfmt>
  <rcc rId="219" sId="1" numFmtId="13">
    <nc r="C148">
      <v>0.25</v>
    </nc>
  </rcc>
  <rcc rId="220" sId="1" numFmtId="13">
    <nc r="C149">
      <v>0.35</v>
    </nc>
  </rcc>
  <rcc rId="221" sId="1" odxf="1" dxf="1">
    <nc r="J147">
      <f>$J$103*C147</f>
    </nc>
    <odxf>
      <numFmt numFmtId="0" formatCode="General"/>
    </odxf>
    <ndxf>
      <numFmt numFmtId="166" formatCode="_(* #,##0_);_(* \(#,##0\);_(* &quot;-&quot;??_);_(@_)"/>
    </ndxf>
  </rcc>
  <rfmt sheetId="1" sqref="J148" start="0" length="0">
    <dxf>
      <numFmt numFmtId="35" formatCode="_(* #,##0.00_);_(* \(#,##0.00\);_(* &quot;-&quot;??_);_(@_)"/>
    </dxf>
  </rfmt>
  <rfmt sheetId="1" sqref="J149" start="0" length="0">
    <dxf>
      <numFmt numFmtId="35" formatCode="_(* #,##0.00_);_(* \(#,##0.00\);_(* &quot;-&quot;??_);_(@_)"/>
    </dxf>
  </rfmt>
  <rcc rId="222" sId="1">
    <nc r="J148">
      <f>$J$103*C148</f>
    </nc>
  </rcc>
  <rcc rId="223" sId="1">
    <nc r="J149">
      <f>$J$103*C149</f>
    </nc>
  </rcc>
  <rfmt sheetId="1" sqref="J148:J149">
    <dxf>
      <numFmt numFmtId="174" formatCode="_(* #,##0.0_);_(* \(#,##0.0\);_(* &quot;-&quot;??_);_(@_)"/>
    </dxf>
  </rfmt>
  <rfmt sheetId="1" sqref="J148:J149">
    <dxf>
      <numFmt numFmtId="166" formatCode="_(* #,##0_);_(* \(#,##0\);_(* &quot;-&quot;??_);_(@_)"/>
    </dxf>
  </rfmt>
  <rcc rId="224" sId="1" odxf="1" dxf="1">
    <nc r="D147">
      <f>J147/3</f>
    </nc>
    <odxf>
      <numFmt numFmtId="0" formatCode="General"/>
    </odxf>
    <ndxf>
      <numFmt numFmtId="35" formatCode="_(* #,##0.00_);_(* \(#,##0.00\);_(* &quot;-&quot;??_);_(@_)"/>
    </ndxf>
  </rcc>
  <rcc rId="225" sId="1" odxf="1" dxf="1">
    <nc r="D148">
      <f>J148/3</f>
    </nc>
    <odxf>
      <font>
        <sz val="11"/>
        <color theme="1" tint="0.249977111117893"/>
        <name val="Calibri"/>
        <scheme val="minor"/>
      </font>
      <numFmt numFmtId="0" formatCode="General"/>
    </odxf>
    <ndxf>
      <font>
        <sz val="11"/>
        <color theme="1" tint="0.249977111117893"/>
        <name val="Calibri"/>
        <scheme val="minor"/>
      </font>
      <numFmt numFmtId="35" formatCode="_(* #,##0.00_);_(* \(#,##0.00\);_(* &quot;-&quot;??_);_(@_)"/>
    </ndxf>
  </rcc>
  <rcc rId="226" sId="1" odxf="1" dxf="1">
    <nc r="D149">
      <f>J149/3</f>
    </nc>
    <odxf>
      <font>
        <sz val="8"/>
        <color theme="1" tint="0.249977111117893"/>
        <name val="Calibri"/>
        <scheme val="minor"/>
      </font>
      <numFmt numFmtId="0" formatCode="General"/>
    </odxf>
    <ndxf>
      <font>
        <sz val="11"/>
        <color theme="1" tint="0.249977111117893"/>
        <name val="Calibri"/>
        <scheme val="minor"/>
      </font>
      <numFmt numFmtId="35" formatCode="_(* #,##0.00_);_(* \(#,##0.00\);_(* &quot;-&quot;??_);_(@_)"/>
    </ndxf>
  </rcc>
  <rcc rId="227" sId="1" odxf="1" dxf="1">
    <nc r="E147">
      <f>+D147</f>
    </nc>
    <odxf>
      <numFmt numFmtId="0" formatCode="General"/>
    </odxf>
    <ndxf>
      <numFmt numFmtId="35" formatCode="_(* #,##0.00_);_(* \(#,##0.00\);_(* &quot;-&quot;??_);_(@_)"/>
    </ndxf>
  </rcc>
  <rcc rId="228" sId="1" odxf="1" dxf="1">
    <nc r="F147">
      <f>+E147</f>
    </nc>
    <odxf>
      <numFmt numFmtId="0" formatCode="General"/>
    </odxf>
    <ndxf>
      <numFmt numFmtId="35" formatCode="_(* #,##0.00_);_(* \(#,##0.00\);_(* &quot;-&quot;??_);_(@_)"/>
    </ndxf>
  </rcc>
  <rcc rId="229" sId="1" odxf="1" dxf="1">
    <nc r="E148">
      <f>+D148</f>
    </nc>
    <odxf>
      <numFmt numFmtId="0" formatCode="General"/>
    </odxf>
    <ndxf>
      <numFmt numFmtId="35" formatCode="_(* #,##0.00_);_(* \(#,##0.00\);_(* &quot;-&quot;??_);_(@_)"/>
    </ndxf>
  </rcc>
  <rcc rId="230" sId="1" odxf="1" dxf="1">
    <nc r="F148">
      <f>+E148</f>
    </nc>
    <odxf>
      <numFmt numFmtId="0" formatCode="General"/>
    </odxf>
    <ndxf>
      <numFmt numFmtId="35" formatCode="_(* #,##0.00_);_(* \(#,##0.00\);_(* &quot;-&quot;??_);_(@_)"/>
    </ndxf>
  </rcc>
  <rcc rId="231" sId="1" odxf="1" dxf="1">
    <nc r="E149">
      <f>+D149</f>
    </nc>
    <odxf>
      <numFmt numFmtId="0" formatCode="General"/>
    </odxf>
    <ndxf>
      <numFmt numFmtId="35" formatCode="_(* #,##0.00_);_(* \(#,##0.00\);_(* &quot;-&quot;??_);_(@_)"/>
    </ndxf>
  </rcc>
  <rcc rId="232" sId="1" odxf="1" dxf="1">
    <nc r="F149">
      <f>+E149</f>
    </nc>
    <odxf>
      <font>
        <sz val="8"/>
        <color theme="1" tint="0.249977111117893"/>
        <name val="Calibri"/>
        <scheme val="minor"/>
      </font>
      <numFmt numFmtId="0" formatCode="General"/>
    </odxf>
    <ndxf>
      <font>
        <sz val="11"/>
        <color theme="1" tint="0.249977111117893"/>
        <name val="Calibri"/>
        <scheme val="minor"/>
      </font>
      <numFmt numFmtId="35" formatCode="_(* #,##0.00_);_(* \(#,##0.00\);_(* &quot;-&quot;??_);_(@_)"/>
    </ndxf>
  </rcc>
  <rfmt sheetId="1" sqref="B150:B151">
    <dxf>
      <alignment horizontal="right" readingOrder="0"/>
    </dxf>
  </rfmt>
  <rcc rId="233" sId="1">
    <nc r="C151">
      <v>0.185</v>
    </nc>
  </rcc>
  <rcc rId="234" sId="1">
    <nc r="C150">
      <v>0.81499999999999995</v>
    </nc>
  </rcc>
  <rcc rId="235" sId="1">
    <nc r="B150" t="inlineStr">
      <is>
        <t>Durham (cost share)</t>
      </is>
    </nc>
  </rcc>
  <rcc rId="236" sId="1">
    <nc r="B151" t="inlineStr">
      <is>
        <t>Orange (cost share)</t>
      </is>
    </nc>
  </rcc>
  <rcc rId="237" sId="1" odxf="1" dxf="1">
    <nc r="D150">
      <f>D149*C150</f>
    </nc>
    <odxf>
      <numFmt numFmtId="0" formatCode="General"/>
    </odxf>
    <ndxf>
      <numFmt numFmtId="35" formatCode="_(* #,##0.00_);_(* \(#,##0.00\);_(* &quot;-&quot;??_);_(@_)"/>
    </ndxf>
  </rcc>
  <rcc rId="238" sId="1" odxf="1" dxf="1">
    <nc r="D151">
      <f>D149-D150</f>
    </nc>
    <odxf>
      <numFmt numFmtId="0" formatCode="General"/>
    </odxf>
    <ndxf>
      <numFmt numFmtId="35" formatCode="_(* #,##0.00_);_(* \(#,##0.00\);_(* &quot;-&quot;??_);_(@_)"/>
    </ndxf>
  </rcc>
  <rfmt sheetId="1" sqref="E150" start="0" length="0">
    <dxf>
      <numFmt numFmtId="35" formatCode="_(* #,##0.00_);_(* \(#,##0.00\);_(* &quot;-&quot;??_);_(@_)"/>
    </dxf>
  </rfmt>
  <rfmt sheetId="1" sqref="F150" start="0" length="0">
    <dxf>
      <numFmt numFmtId="35" formatCode="_(* #,##0.00_);_(* \(#,##0.00\);_(* &quot;-&quot;??_);_(@_)"/>
    </dxf>
  </rfmt>
  <rfmt sheetId="1" sqref="E151" start="0" length="0">
    <dxf>
      <numFmt numFmtId="35" formatCode="_(* #,##0.00_);_(* \(#,##0.00\);_(* &quot;-&quot;??_);_(@_)"/>
    </dxf>
  </rfmt>
  <rfmt sheetId="1" sqref="F151" start="0" length="0">
    <dxf>
      <numFmt numFmtId="35" formatCode="_(* #,##0.00_);_(* \(#,##0.00\);_(* &quot;-&quot;??_);_(@_)"/>
    </dxf>
  </rfmt>
  <rcc rId="239" sId="1">
    <nc r="E150">
      <f>+D150</f>
    </nc>
  </rcc>
  <rcc rId="240" sId="1">
    <nc r="E151">
      <f>+D151</f>
    </nc>
  </rcc>
  <rcc rId="241" sId="1">
    <nc r="F150">
      <f>+E150</f>
    </nc>
  </rcc>
  <rcc rId="242" sId="1">
    <nc r="F151">
      <f>+E151</f>
    </nc>
  </rcc>
  <rfmt sheetId="1" sqref="B150:J151" start="0" length="2147483647">
    <dxf>
      <font>
        <i/>
      </font>
    </dxf>
  </rfmt>
  <rfmt sheetId="1" sqref="B150:J151" start="0" length="2147483647">
    <dxf>
      <font>
        <sz val="10"/>
      </font>
    </dxf>
  </rfmt>
  <rfmt sheetId="1" sqref="J150" start="0" length="0">
    <dxf>
      <font>
        <i val="0"/>
        <sz val="11"/>
        <color theme="1" tint="0.249977111117893"/>
        <name val="Calibri"/>
        <scheme val="minor"/>
      </font>
      <numFmt numFmtId="166" formatCode="_(* #,##0_);_(* \(#,##0\);_(* &quot;-&quot;??_);_(@_)"/>
    </dxf>
  </rfmt>
  <rfmt sheetId="1" sqref="J151" start="0" length="0">
    <dxf>
      <font>
        <i val="0"/>
        <sz val="11"/>
        <color theme="1" tint="0.249977111117893"/>
        <name val="Calibri"/>
        <scheme val="minor"/>
      </font>
      <numFmt numFmtId="166" formatCode="_(* #,##0_);_(* \(#,##0\);_(* &quot;-&quot;??_);_(@_)"/>
    </dxf>
  </rfmt>
  <rcc rId="243" sId="1">
    <nc r="J150" t="inlineStr">
      <is>
        <t xml:space="preserve"> </t>
      </is>
    </nc>
  </rcc>
  <rcc rId="244" sId="1">
    <nc r="J151" t="inlineStr">
      <is>
        <t xml:space="preserve"> </t>
      </is>
    </nc>
  </rcc>
  <rfmt sheetId="1" sqref="B149:B151" start="0" length="0">
    <dxf>
      <border>
        <left style="thin">
          <color indexed="64"/>
        </left>
      </border>
    </dxf>
  </rfmt>
  <rfmt sheetId="1" sqref="B149:J149" start="0" length="0">
    <dxf>
      <border>
        <top style="thin">
          <color indexed="64"/>
        </top>
      </border>
    </dxf>
  </rfmt>
  <rfmt sheetId="1" sqref="J149:J151" start="0" length="0">
    <dxf>
      <border>
        <right style="thin">
          <color indexed="64"/>
        </right>
      </border>
    </dxf>
  </rfmt>
  <rfmt sheetId="1" sqref="B151:J151" start="0" length="0">
    <dxf>
      <border>
        <bottom style="thin">
          <color indexed="64"/>
        </bottom>
      </border>
    </dxf>
  </rfmt>
  <rfmt sheetId="1" sqref="B150:F150">
    <dxf>
      <fill>
        <patternFill>
          <bgColor theme="4" tint="0.79998168889431442"/>
        </patternFill>
      </fill>
    </dxf>
  </rfmt>
  <rfmt sheetId="1" sqref="B151:F151">
    <dxf>
      <fill>
        <patternFill>
          <bgColor rgb="FFFCDBD6"/>
        </patternFill>
      </fill>
    </dxf>
  </rfmt>
  <rfmt sheetId="1" sqref="B2:C2" start="0" length="2147483647">
    <dxf>
      <font>
        <sz val="9"/>
      </font>
    </dxf>
  </rfmt>
  <rfmt sheetId="1" sqref="B2:C2" start="0" length="2147483647">
    <dxf>
      <font>
        <sz val="10"/>
      </font>
    </dxf>
  </rfmt>
  <rfmt sheetId="1" sqref="B1:B151" start="0" length="0">
    <dxf>
      <border>
        <left style="medium">
          <color indexed="64"/>
        </left>
      </border>
    </dxf>
  </rfmt>
  <rfmt sheetId="1" sqref="B1:J1" start="0" length="0">
    <dxf>
      <border>
        <top style="medium">
          <color indexed="64"/>
        </top>
      </border>
    </dxf>
  </rfmt>
  <rfmt sheetId="1" sqref="J1:J151" start="0" length="0">
    <dxf>
      <border>
        <right style="medium">
          <color indexed="64"/>
        </right>
      </border>
    </dxf>
  </rfmt>
  <rfmt sheetId="1" sqref="B151:J151" start="0" length="0">
    <dxf>
      <border>
        <bottom style="medium">
          <color indexed="64"/>
        </bottom>
      </border>
    </dxf>
  </rfmt>
  <rfmt sheetId="1" sqref="F13:H13">
    <dxf>
      <fill>
        <patternFill>
          <bgColor rgb="FFFCDBD6"/>
        </patternFill>
      </fill>
    </dxf>
  </rfmt>
  <rcc rId="245" sId="1">
    <oc r="J14">
      <f>IF($I$2=$AC$2,IF($J$140&gt;0,$D$92*($D$140/($D$128+$D$140)),),)+IF($I$2=$AC$3,IF($J$140&gt;0,$E$92*($E$140/($E$128+$E$140)),),)</f>
    </oc>
    <nc r="J14">
      <f>+D151</f>
    </nc>
  </rcc>
  <rcc rId="246" sId="1" numFmtId="34">
    <nc r="D93">
      <v>641666.66549999989</v>
    </nc>
  </rcc>
  <rcc rId="247" sId="1" numFmtId="34">
    <nc r="E93">
      <v>641666.66549999989</v>
    </nc>
  </rcc>
  <rcc rId="248" sId="1" numFmtId="34">
    <nc r="F93">
      <v>641666.66549999989</v>
    </nc>
  </rcc>
  <rcc rId="249" sId="1" numFmtId="34">
    <nc r="G93">
      <v>0</v>
    </nc>
  </rcc>
  <rcc rId="250" sId="1" numFmtId="34">
    <nc r="H93">
      <v>0</v>
    </nc>
  </rcc>
  <rcc rId="251" sId="1" numFmtId="34">
    <nc r="I93">
      <v>0</v>
    </nc>
  </rcc>
  <rcc rId="252" sId="1" numFmtId="34">
    <nc r="J93">
      <v>1924999.9964999997</v>
    </nc>
  </rcc>
  <rcc rId="253" sId="1">
    <oc r="D92">
      <f>(D128+D140)-SUM(D102)</f>
    </oc>
    <nc r="D92">
      <f>D93*0.185</f>
    </nc>
  </rcc>
  <rcc rId="254" sId="1">
    <oc r="E92">
      <f>(E128+E140)-SUM(E102)</f>
    </oc>
    <nc r="E92">
      <f>E93*0.185</f>
    </nc>
  </rcc>
  <rcc rId="255" sId="1">
    <oc r="F92">
      <f>(F128+F140)-SUM(F102)</f>
    </oc>
    <nc r="F92">
      <f>F93*0.185</f>
    </nc>
  </rcc>
  <rfmt sheetId="1" sqref="D91:D92">
    <dxf>
      <fill>
        <patternFill>
          <bgColor rgb="FFFCDBD6"/>
        </patternFill>
      </fill>
    </dxf>
  </rfmt>
  <rcc rId="256" sId="1">
    <oc r="D22" t="inlineStr">
      <is>
        <t xml:space="preserve"> It will serve GOTRIANGLE, Wake Transit Plan and Durham-Orange Transit Plan. </t>
      </is>
    </oc>
    <nc r="D22" t="inlineStr">
      <is>
        <t xml:space="preserve"> It will serve GOTRIANGLE,
 Wake Transit Plan and Durham-Orange Transit Plan. </t>
      </is>
    </nc>
  </rcc>
  <rfmt sheetId="1" sqref="D1:D4" start="0" length="0">
    <dxf>
      <border>
        <left style="thin">
          <color indexed="64"/>
        </left>
      </border>
    </dxf>
  </rfmt>
  <rfmt sheetId="1" sqref="D1:H1" start="0" length="0">
    <dxf>
      <border>
        <top style="thin">
          <color indexed="64"/>
        </top>
      </border>
    </dxf>
  </rfmt>
  <rfmt sheetId="1" sqref="H1:H4" start="0" length="0">
    <dxf>
      <border>
        <right style="thin">
          <color indexed="64"/>
        </right>
      </border>
    </dxf>
  </rfmt>
  <rfmt sheetId="1" sqref="D4:H4" start="0" length="0">
    <dxf>
      <border>
        <bottom style="thin">
          <color indexed="64"/>
        </bottom>
      </border>
    </dxf>
  </rfmt>
  <rfmt sheetId="1" sqref="F14:H15">
    <dxf>
      <alignment wrapText="0" readingOrder="0"/>
    </dxf>
  </rfmt>
  <rfmt sheetId="1" sqref="F14:H15">
    <dxf>
      <numFmt numFmtId="2" formatCode="0.00"/>
    </dxf>
  </rfmt>
  <rcc rId="257" sId="1">
    <oc r="F14" t="inlineStr">
      <is>
        <t xml:space="preserve"> </t>
      </is>
    </oc>
    <nc r="F14">
      <f>+J14</f>
    </nc>
  </rcc>
  <rfmt sheetId="1" sqref="F14:H15">
    <dxf>
      <numFmt numFmtId="34" formatCode="_(&quot;$&quot;* #,##0.00_);_(&quot;$&quot;* \(#,##0.00\);_(&quot;$&quot;* &quot;-&quot;??_);_(@_)"/>
    </dxf>
  </rfmt>
  <rfmt sheetId="1" sqref="F14:H15">
    <dxf>
      <numFmt numFmtId="176" formatCode="_(&quot;$&quot;* #,##0.0_);_(&quot;$&quot;* \(#,##0.0\);_(&quot;$&quot;* &quot;-&quot;??_);_(@_)"/>
    </dxf>
  </rfmt>
  <rfmt sheetId="1" sqref="F14:H15">
    <dxf>
      <numFmt numFmtId="164" formatCode="_(&quot;$&quot;* #,##0_);_(&quot;$&quot;* \(#,##0\);_(&quot;$&quot;* &quot;-&quot;??_);_(@_)"/>
    </dxf>
  </rfmt>
  <rfmt sheetId="1" sqref="F13:H15" start="0" length="2147483647">
    <dxf>
      <font>
        <sz val="12"/>
      </font>
    </dxf>
  </rfmt>
  <rcc rId="258" sId="1">
    <oc r="F13" t="inlineStr">
      <is>
        <t>Notes</t>
      </is>
    </oc>
    <nc r="F13" t="inlineStr">
      <is>
        <t>FY19 Request (Orange Only)</t>
      </is>
    </nc>
  </rcc>
  <rcc rId="259" sId="1">
    <oc r="B17" t="inlineStr">
      <is>
        <t xml:space="preserve">In FY 17 the GoTriangle Board of Trustees approved implementation of a Best-of-Class Enterprise Resource Planning (ERP) system.  The critical goal of the ERP project is to provide business process re-engineering opportunities to achieve more effective and efficient processes throughout the organization. This new system will assist staff with managing Durham, Orange, and Wake counties plans related to the proposed Bus and Rail investment project and Wake County Transit Plan.  The initial estimated allocation percentage between all sources are as followed: 40% GoTriangle portion, 25% for the Wake County Tax District, 35% split between the Durham County Tax District, and the Orange County Tax District.
The project is broken into 3 phases:
Phase 1 – Financial Management System(s)
Phase 2 – Customer Relation(s) Management
Phase 3 – Project Management
</t>
      </is>
    </oc>
    <nc r="B17" t="inlineStr">
      <is>
        <t>In FY 17 the GoTriangle Board of Trustees approved implementation of a Best-of-Class Enterprise Resource Planning (ERP) system.  The critical goal of the ERP project is to provide business process re-engineering opportunities to achieve more effective and efficient processes throughout the organization. This new system will assist staff with managing Durham, Orange, and Wake counties plans related to the proposed Bus and Rail investment project and Wake County Transit Plan.  The initial estimated allocation percentage between all sources are as followed: 40% GoTriangle portion, 25% for the Wake County Tax District, 35% split between the Durham County Tax District, and the Orange County Tax District.  The project is broken into 3 phases:   
 Phase 1 – Financial Management System(s)
Phase 2 – Customer Relation(s) Management
Phase 3 – Project Management</t>
      </is>
    </nc>
  </rcc>
  <rcc rId="260" sId="1">
    <nc r="M139">
      <f>641667*3</f>
    </nc>
  </rcc>
  <rcc rId="261" sId="1">
    <nc r="N139">
      <v>5500000</v>
    </nc>
  </rcc>
  <rcc rId="262" sId="1">
    <nc r="M140">
      <f>M139/N139</f>
    </nc>
  </rcc>
  <rcc rId="263" sId="1">
    <oc r="J103">
      <f>SUM(J92:J97)+J102</f>
    </oc>
    <nc r="J103">
      <f>SUM(J93:J97)+J102</f>
    </nc>
  </rcc>
  <rrc rId="264" sId="1" ref="A146:XFD146" action="deleteRow">
    <rfmt sheetId="1" xfDxf="1" sqref="A146:XFD146" start="0" length="0">
      <dxf>
        <font>
          <sz val="11"/>
          <name val="Calibri"/>
          <scheme val="minor"/>
        </font>
        <fill>
          <patternFill patternType="solid">
            <bgColor theme="0" tint="-4.9989318521683403E-2"/>
          </patternFill>
        </fill>
      </dxf>
    </rfmt>
    <rfmt sheetId="1" sqref="A146" start="0" length="0">
      <dxf>
        <font>
          <sz val="11"/>
          <color theme="1" tint="0.249977111117893"/>
          <name val="Calibri"/>
          <scheme val="minor"/>
        </font>
      </dxf>
    </rfmt>
    <rcc rId="0" sId="1" s="1" dxf="1">
      <nc r="B146" t="inlineStr">
        <is>
          <t xml:space="preserve">The initial estimated allocation percentage between all sources are as followed: </t>
        </is>
      </nc>
      <ndxf>
        <font>
          <sz val="11"/>
          <color theme="1" tint="0.249977111117893"/>
          <name val="Calibri"/>
          <scheme val="minor"/>
        </font>
        <numFmt numFmtId="166" formatCode="_(* #,##0_);_(* \(#,##0\);_(* &quot;-&quot;??_);_(@_)"/>
        <alignment horizontal="left" vertical="center" wrapText="1" readingOrder="0"/>
        <border outline="0">
          <left style="medium">
            <color indexed="64"/>
          </left>
          <top style="thin">
            <color theme="2" tint="-0.24994659260841701"/>
          </top>
          <bottom style="thin">
            <color theme="2" tint="-0.24994659260841701"/>
          </bottom>
        </border>
        <protection locked="0"/>
      </ndxf>
    </rcc>
    <rfmt sheetId="1" s="1" sqref="C146" start="0" length="0">
      <dxf>
        <font>
          <sz val="11"/>
          <color theme="1" tint="0.249977111117893"/>
          <name val="Calibri"/>
          <scheme val="minor"/>
        </font>
        <numFmt numFmtId="166" formatCode="_(* #,##0_);_(* \(#,##0\);_(* &quot;-&quot;??_);_(@_)"/>
        <alignment horizontal="left" vertical="center" wrapText="1" readingOrder="0"/>
        <border outline="0">
          <top style="thin">
            <color theme="2" tint="-0.24994659260841701"/>
          </top>
          <bottom style="thin">
            <color theme="2" tint="-0.24994659260841701"/>
          </bottom>
        </border>
        <protection locked="0"/>
      </dxf>
    </rfmt>
    <rfmt sheetId="1" s="1" sqref="D146" start="0" length="0">
      <dxf>
        <font>
          <sz val="11"/>
          <color theme="1" tint="0.249977111117893"/>
          <name val="Calibri"/>
          <scheme val="minor"/>
        </font>
        <numFmt numFmtId="166" formatCode="_(* #,##0_);_(* \(#,##0\);_(* &quot;-&quot;??_);_(@_)"/>
        <alignment horizontal="left" vertical="center" wrapText="1" readingOrder="0"/>
        <border outline="0">
          <top style="thin">
            <color theme="2" tint="-0.24994659260841701"/>
          </top>
          <bottom style="thin">
            <color theme="2" tint="-0.24994659260841701"/>
          </bottom>
        </border>
        <protection locked="0"/>
      </dxf>
    </rfmt>
    <rfmt sheetId="1" s="1" sqref="E146" start="0" length="0">
      <dxf>
        <font>
          <sz val="11"/>
          <color theme="1" tint="0.249977111117893"/>
          <name val="Calibri"/>
          <scheme val="minor"/>
        </font>
        <numFmt numFmtId="166" formatCode="_(* #,##0_);_(* \(#,##0\);_(* &quot;-&quot;??_);_(@_)"/>
        <alignment horizontal="left" vertical="center" wrapText="1" readingOrder="0"/>
        <border outline="0">
          <top style="thin">
            <color theme="2" tint="-0.24994659260841701"/>
          </top>
          <bottom style="thin">
            <color theme="2" tint="-0.24994659260841701"/>
          </bottom>
        </border>
        <protection locked="0"/>
      </dxf>
    </rfmt>
    <rfmt sheetId="1" s="1" sqref="F146" start="0" length="0">
      <dxf>
        <font>
          <sz val="11"/>
          <color theme="1" tint="0.249977111117893"/>
          <name val="Calibri"/>
          <scheme val="minor"/>
        </font>
        <numFmt numFmtId="166" formatCode="_(* #,##0_);_(* \(#,##0\);_(* &quot;-&quot;??_);_(@_)"/>
        <alignment horizontal="left" vertical="center" wrapText="1" readingOrder="0"/>
        <border outline="0">
          <top style="thin">
            <color theme="2" tint="-0.24994659260841701"/>
          </top>
          <bottom style="thin">
            <color theme="2" tint="-0.24994659260841701"/>
          </bottom>
        </border>
        <protection locked="0"/>
      </dxf>
    </rfmt>
    <rfmt sheetId="1" s="1" sqref="G146" start="0" length="0">
      <dxf>
        <font>
          <sz val="11"/>
          <color theme="1" tint="0.249977111117893"/>
          <name val="Calibri"/>
          <scheme val="minor"/>
        </font>
        <numFmt numFmtId="166" formatCode="_(* #,##0_);_(* \(#,##0\);_(* &quot;-&quot;??_);_(@_)"/>
        <alignment horizontal="left" vertical="center" wrapText="1" readingOrder="0"/>
        <border outline="0">
          <top style="thin">
            <color theme="2" tint="-0.24994659260841701"/>
          </top>
          <bottom style="thin">
            <color theme="2" tint="-0.24994659260841701"/>
          </bottom>
        </border>
        <protection locked="0"/>
      </dxf>
    </rfmt>
    <rfmt sheetId="1" s="1" sqref="H146" start="0" length="0">
      <dxf>
        <font>
          <sz val="11"/>
          <color theme="1" tint="0.249977111117893"/>
          <name val="Calibri"/>
          <scheme val="minor"/>
        </font>
        <numFmt numFmtId="166" formatCode="_(* #,##0_);_(* \(#,##0\);_(* &quot;-&quot;??_);_(@_)"/>
        <alignment horizontal="left" vertical="center" wrapText="1" readingOrder="0"/>
        <border outline="0">
          <top style="thin">
            <color theme="2" tint="-0.24994659260841701"/>
          </top>
          <bottom style="thin">
            <color theme="2" tint="-0.24994659260841701"/>
          </bottom>
        </border>
        <protection locked="0"/>
      </dxf>
    </rfmt>
    <rfmt sheetId="1" s="1" sqref="I146" start="0" length="0">
      <dxf>
        <font>
          <sz val="11"/>
          <color theme="1" tint="0.249977111117893"/>
          <name val="Calibri"/>
          <scheme val="minor"/>
        </font>
        <numFmt numFmtId="166" formatCode="_(* #,##0_);_(* \(#,##0\);_(* &quot;-&quot;??_);_(@_)"/>
        <alignment horizontal="left" vertical="center" wrapText="1" readingOrder="0"/>
        <border outline="0">
          <top style="thin">
            <color theme="2" tint="-0.24994659260841701"/>
          </top>
          <bottom style="thin">
            <color theme="2" tint="-0.24994659260841701"/>
          </bottom>
        </border>
        <protection locked="0"/>
      </dxf>
    </rfmt>
    <rfmt sheetId="1" s="1" sqref="J146" start="0" length="0">
      <dxf>
        <font>
          <sz val="11"/>
          <color theme="1" tint="0.249977111117893"/>
          <name val="Calibri"/>
          <scheme val="minor"/>
        </font>
        <numFmt numFmtId="166" formatCode="_(* #,##0_);_(* \(#,##0\);_(* &quot;-&quot;??_);_(@_)"/>
        <alignment horizontal="left" vertical="center" wrapText="1" readingOrder="0"/>
        <border outline="0">
          <right style="medium">
            <color indexed="64"/>
          </right>
          <top style="thin">
            <color theme="2" tint="-0.24994659260841701"/>
          </top>
          <bottom style="thin">
            <color theme="2" tint="-0.24994659260841701"/>
          </bottom>
        </border>
        <protection locked="0"/>
      </dxf>
    </rfmt>
  </rrc>
  <rcc rId="265" sId="1">
    <nc r="B148" t="inlineStr">
      <is>
        <t>Durham-Orange County Tax District.</t>
      </is>
    </nc>
  </rcc>
  <rcv guid="{CC421301-7D2A-4DBE-94A6-924C3287D0FE}" action="delete"/>
  <rdn rId="0" localSheetId="1" customView="1" name="Z_CC421301_7D2A_4DBE_94A6_924C3287D0FE_.wvu.PrintArea" hidden="1" oldHidden="1">
    <formula>'NEW-O-ERP'!$B$1:$K$150</formula>
    <oldFormula>'NEW-O-ERP'!$A$1:$K$148</oldFormula>
  </rdn>
  <rdn rId="0" localSheetId="1" customView="1" name="Z_CC421301_7D2A_4DBE_94A6_924C3287D0FE_.wvu.Rows" hidden="1" oldHidden="1">
    <formula>'NEW-O-ERP'!$5:$9,'NEW-O-ERP'!$18:$20,'NEW-O-ERP'!$23:$35,'NEW-O-ERP'!$37:$37,'NEW-O-ERP'!$39:$41,'NEW-O-ERP'!$46:$46,'NEW-O-ERP'!$51:$56,'NEW-O-ERP'!$59:$90,'NEW-O-ERP'!$94:$97,'NEW-O-ERP'!$104:$104,'NEW-O-ERP'!$106:$111,'NEW-O-ERP'!$114:$132,'NEW-O-ERP'!$141:$144</formula>
    <oldFormula>'NEW-O-ERP'!$60:$75,'NEW-O-ERP'!$77:$79,'NEW-O-ERP'!$94:$97</oldFormula>
  </rdn>
  <rdn rId="0" localSheetId="1" customView="1" name="Z_CC421301_7D2A_4DBE_94A6_924C3287D0FE_.wvu.Cols" hidden="1" oldHidden="1">
    <formula>'NEW-O-ERP'!$A:$A,'NEW-O-ERP'!$K:$K</formula>
  </rdn>
  <rdn rId="0" localSheetId="1" customView="1" name="Z_CC421301_7D2A_4DBE_94A6_924C3287D0FE_.wvu.FilterData" hidden="1" oldHidden="1">
    <formula>'NEW-O-ERP'!$X$3:$X$12</formula>
    <oldFormula>'NEW-O-ERP'!$X$3:$X$12</oldFormula>
  </rdn>
  <rdn rId="0" localSheetId="2" customView="1" name="Z_CC421301_7D2A_4DBE_94A6_924C3287D0FE_.wvu.PrintArea" hidden="1" oldHidden="1">
    <formula>'FY19 Project Reporting'!$A$1:$K$65</formula>
    <oldFormula>'FY19 Project Reporting'!$A$1:$K$65</oldFormula>
  </rdn>
  <rdn rId="0" localSheetId="2" customView="1" name="Z_CC421301_7D2A_4DBE_94A6_924C3287D0FE_.wvu.Cols" hidden="1" oldHidden="1">
    <formula>'FY19 Project Reporting'!$V:$AD</formula>
    <oldFormula>'FY19 Project Reporting'!$V:$AD</oldFormula>
  </rdn>
  <rdn rId="0" localSheetId="3" customView="1" name="Z_CC421301_7D2A_4DBE_94A6_924C3287D0FE_.wvu.PrintArea" hidden="1" oldHidden="1">
    <formula>'Exhibit A'!$A$1:$K$44</formula>
    <oldFormula>'Exhibit A'!$A$1:$K$44</oldFormula>
  </rdn>
  <rdn rId="0" localSheetId="3" customView="1" name="Z_CC421301_7D2A_4DBE_94A6_924C3287D0FE_.wvu.Cols" hidden="1" oldHidden="1">
    <formula>'Exhibit A'!$V:$AC</formula>
    <oldFormula>'Exhibit A'!$V:$AC</oldFormula>
  </rdn>
  <rdn rId="0" localSheetId="4" customView="1" name="Z_CC421301_7D2A_4DBE_94A6_924C3287D0FE_.wvu.PrintArea" hidden="1" oldHidden="1">
    <formula>'ProjReq Instructions'!$A$1:$C$192</formula>
    <oldFormula>'ProjReq Instructions'!$A$1:$C$192</oldFormula>
  </rdn>
  <rdn rId="0" localSheetId="5" customView="1" name="Z_CC421301_7D2A_4DBE_94A6_924C3287D0FE_.wvu.PrintArea" hidden="1" oldHidden="1">
    <formula>'ProjReport Instructions'!$A$1:$C$62</formula>
    <oldFormula>'ProjReport Instructions'!$A$1:$C$62</oldFormula>
  </rdn>
  <rdn rId="0" localSheetId="6" customView="1" name="Z_CC421301_7D2A_4DBE_94A6_924C3287D0FE_.wvu.PrintArea" hidden="1" oldHidden="1">
    <formula>'FY19 Exhibit A - Draft'!$A$1:$K$63</formula>
    <oldFormula>'FY19 Exhibit A - Draft'!$A$1:$K$63</oldFormula>
  </rdn>
  <rdn rId="0" localSheetId="7" customView="1" name="Z_CC421301_7D2A_4DBE_94A6_924C3287D0FE_.wvu.Rows" hidden="1" oldHidden="1">
    <formula>'End-of-Year Reconciliations'!$22:$27</formula>
    <oldFormula>'End-of-Year Reconciliations'!$22:$27</oldFormula>
  </rdn>
  <rcv guid="{CC421301-7D2A-4DBE-94A6-924C3287D0FE}" action="add"/>
  <rsnm rId="278" sheetId="1" oldName="[NEW-O-ERP.xlsx]FY19 Project Request " newName="[NEW-O-ERP.xlsx]NEW-O-ERP"/>
</revisions>
</file>

<file path=xl/revisions/revisionLog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291" sId="1" ref="A98:XFD98" action="insertRow">
    <undo index="2" exp="area" ref3D="1" dr="$K$1:$K$1048576" dn="Z_CC421301_7D2A_4DBE_94A6_924C3287D0FE_.wvu.Cols" sId="1"/>
    <undo index="1" exp="area" ref3D="1" dr="$A$1:$A$1048576" dn="Z_CC421301_7D2A_4DBE_94A6_924C3287D0FE_.wvu.Cols" sId="1"/>
    <undo index="24" exp="area" ref3D="1" dr="$A$141:$XFD$144" dn="Z_CC421301_7D2A_4DBE_94A6_924C3287D0FE_.wvu.Rows" sId="1"/>
    <undo index="22" exp="area" ref3D="1" dr="$A$114:$XFD$132" dn="Z_CC421301_7D2A_4DBE_94A6_924C3287D0FE_.wvu.Rows" sId="1"/>
    <undo index="20" exp="area" ref3D="1" dr="$A$106:$XFD$111" dn="Z_CC421301_7D2A_4DBE_94A6_924C3287D0FE_.wvu.Rows" sId="1"/>
    <undo index="18" exp="area" ref3D="1" dr="$A$104:$XFD$104" dn="Z_CC421301_7D2A_4DBE_94A6_924C3287D0FE_.wvu.Rows" sId="1"/>
  </rrc>
  <rcc rId="292" sId="1" xfDxf="1" dxf="1">
    <nc r="B98" t="inlineStr">
      <is>
        <t>Tax District Total Request</t>
      </is>
    </nc>
    <ndxf>
      <font>
        <sz val="11"/>
        <color rgb="FFFF0000"/>
        <name val="Calibri"/>
        <scheme val="minor"/>
      </font>
      <fill>
        <patternFill patternType="solid">
          <bgColor theme="0" tint="-4.9989318521683403E-2"/>
        </patternFill>
      </fill>
      <alignment horizontal="left" vertical="center" wrapText="1" indent="3" readingOrder="0"/>
      <border outline="0">
        <left style="medium">
          <color indexed="64"/>
        </left>
        <top style="thin">
          <color theme="2" tint="-0.24994659260841701"/>
        </top>
        <bottom style="thin">
          <color theme="2" tint="-0.24994659260841701"/>
        </bottom>
      </border>
    </ndxf>
  </rcc>
  <rcc rId="293" sId="1">
    <oc r="B92" t="inlineStr">
      <is>
        <t>Orange County Tax Revenue</t>
      </is>
    </oc>
    <nc r="B92" t="inlineStr">
      <is>
        <t xml:space="preserve">Orange County </t>
      </is>
    </nc>
  </rcc>
  <rcc rId="294" sId="1">
    <oc r="B93" t="inlineStr">
      <is>
        <t>Tax District Total Request</t>
      </is>
    </oc>
    <nc r="B93" t="inlineStr">
      <is>
        <t>Durham County</t>
      </is>
    </nc>
  </rcc>
  <rcc rId="295" sId="1" odxf="1" dxf="1">
    <oc r="D92">
      <f>D93*0.185</f>
    </oc>
    <nc r="D92">
      <f>D98*0.185</f>
    </nc>
    <odxf>
      <fill>
        <patternFill>
          <bgColor rgb="FFFCDBD6"/>
        </patternFill>
      </fill>
    </odxf>
    <ndxf>
      <fill>
        <patternFill>
          <bgColor theme="0" tint="-4.9989318521683403E-2"/>
        </patternFill>
      </fill>
    </ndxf>
  </rcc>
  <rcc rId="296" sId="1">
    <oc r="E92">
      <f>E93*0.185</f>
    </oc>
    <nc r="E92">
      <f>E98*0.185</f>
    </nc>
  </rcc>
  <rcc rId="297" sId="1">
    <oc r="F92">
      <f>F93*0.185</f>
    </oc>
    <nc r="F92">
      <f>F98*0.185</f>
    </nc>
  </rcc>
  <rcc rId="298" sId="1">
    <oc r="G92">
      <f>(G129+G141)-SUM(G103)</f>
    </oc>
    <nc r="G92">
      <f>(G129+G141)-SUM(G103)</f>
    </nc>
  </rcc>
  <rcc rId="299" sId="1">
    <oc r="H92">
      <f>(H129+H141)-SUM(H103)</f>
    </oc>
    <nc r="H92">
      <f>(H129+H141)-SUM(H103)</f>
    </nc>
  </rcc>
  <rcc rId="300" sId="1">
    <oc r="I92">
      <f>(I129+I141)-SUM(I103)</f>
    </oc>
    <nc r="I92">
      <f>(I129+I141)-SUM(I103)</f>
    </nc>
  </rcc>
  <rcc rId="301" sId="1" odxf="1" dxf="1" numFmtId="34">
    <oc r="D93">
      <v>641666.66549999989</v>
    </oc>
    <nc r="D93">
      <f>D98-D92</f>
    </nc>
    <odxf>
      <fill>
        <patternFill>
          <bgColor theme="0" tint="-4.9989318521683403E-2"/>
        </patternFill>
      </fill>
    </odxf>
    <ndxf>
      <fill>
        <patternFill>
          <bgColor theme="4" tint="0.79998168889431442"/>
        </patternFill>
      </fill>
    </ndxf>
  </rcc>
  <rcc rId="302" sId="1" odxf="1" dxf="1" numFmtId="34">
    <oc r="E93">
      <v>641666.66549999989</v>
    </oc>
    <nc r="E93">
      <f>E98-E92</f>
    </nc>
    <odxf>
      <fill>
        <patternFill>
          <bgColor theme="0" tint="-4.9989318521683403E-2"/>
        </patternFill>
      </fill>
    </odxf>
    <ndxf>
      <fill>
        <patternFill>
          <bgColor theme="4" tint="0.79998168889431442"/>
        </patternFill>
      </fill>
    </ndxf>
  </rcc>
  <rcc rId="303" sId="1" odxf="1" dxf="1" numFmtId="34">
    <oc r="F93">
      <v>641666.66549999989</v>
    </oc>
    <nc r="F93">
      <f>F98-F92</f>
    </nc>
    <odxf>
      <fill>
        <patternFill>
          <bgColor theme="0" tint="-4.9989318521683403E-2"/>
        </patternFill>
      </fill>
    </odxf>
    <ndxf>
      <fill>
        <patternFill>
          <bgColor theme="4" tint="0.79998168889431442"/>
        </patternFill>
      </fill>
    </ndxf>
  </rcc>
  <rcc rId="304" sId="1">
    <oc r="J94">
      <f>SUM(D94:I94)</f>
    </oc>
    <nc r="J94">
      <f>SUM(D94:I94)</f>
    </nc>
  </rcc>
  <rcc rId="305" sId="1">
    <oc r="J95">
      <f>SUM(D95:I95)</f>
    </oc>
    <nc r="J95">
      <f>SUM(D95:I95)</f>
    </nc>
  </rcc>
  <rcc rId="306" sId="1">
    <oc r="J96">
      <f>SUM(D96:I96)</f>
    </oc>
    <nc r="J96">
      <f>SUM(D96:I96)</f>
    </nc>
  </rcc>
  <rcc rId="307" sId="1">
    <oc r="J97">
      <f>SUM(D97:I97)</f>
    </oc>
    <nc r="J97">
      <f>SUM(D97:I97)</f>
    </nc>
  </rcc>
  <rcc rId="308" sId="1" odxf="1" dxf="1">
    <nc r="D98">
      <f>+D104*0.35</f>
    </nc>
    <odxf>
      <font>
        <b val="0"/>
        <sz val="11"/>
        <color theme="1" tint="0.249977111117893"/>
        <name val="Calibri"/>
        <scheme val="minor"/>
      </font>
    </odxf>
    <ndxf>
      <font>
        <b/>
        <sz val="11"/>
        <color auto="1"/>
        <name val="Calibri"/>
        <scheme val="minor"/>
      </font>
    </ndxf>
  </rcc>
  <rcc rId="309" sId="1" odxf="1" dxf="1">
    <nc r="E98">
      <f>+E104*0.35</f>
    </nc>
    <odxf>
      <font>
        <b val="0"/>
        <sz val="11"/>
        <color theme="1" tint="0.249977111117893"/>
        <name val="Calibri"/>
        <scheme val="minor"/>
      </font>
    </odxf>
    <ndxf>
      <font>
        <b/>
        <sz val="11"/>
        <color auto="1"/>
        <name val="Calibri"/>
        <scheme val="minor"/>
      </font>
    </ndxf>
  </rcc>
  <rcc rId="310" sId="1" odxf="1" dxf="1">
    <nc r="F98">
      <f>+F104*0.35</f>
    </nc>
    <odxf>
      <font>
        <b val="0"/>
        <sz val="11"/>
        <color theme="1" tint="0.249977111117893"/>
        <name val="Calibri"/>
        <scheme val="minor"/>
      </font>
      <border outline="0">
        <left/>
      </border>
    </odxf>
    <ndxf>
      <font>
        <b/>
        <sz val="11"/>
        <color auto="1"/>
        <name val="Calibri"/>
        <scheme val="minor"/>
      </font>
      <border outline="0">
        <left style="thin">
          <color theme="2" tint="-0.24994659260841701"/>
        </left>
      </border>
    </ndxf>
  </rcc>
  <rcc rId="311" sId="1">
    <nc r="J98">
      <f>+J92+J93</f>
    </nc>
  </rcc>
  <rcc rId="312" sId="1">
    <oc r="J100">
      <f>SUM(D100:I100)</f>
    </oc>
    <nc r="J100">
      <f>SUM(D100:I100)</f>
    </nc>
  </rcc>
  <rcc rId="313" sId="1">
    <oc r="J101">
      <f>SUM(D101:I101)</f>
    </oc>
    <nc r="J101">
      <f>SUM(D101:I101)</f>
    </nc>
  </rcc>
  <rcc rId="314" sId="1">
    <oc r="D102">
      <f>D141*65%</f>
    </oc>
    <nc r="D102">
      <f>D141*65%</f>
    </nc>
  </rcc>
  <rcc rId="315" sId="1">
    <oc r="E102">
      <f>E141*65%</f>
    </oc>
    <nc r="E102">
      <f>E141*65%</f>
    </nc>
  </rcc>
  <rcc rId="316" sId="1">
    <oc r="F102">
      <f>F141*65%</f>
    </oc>
    <nc r="F102">
      <f>F141*65%</f>
    </nc>
  </rcc>
  <rcc rId="317" sId="1">
    <oc r="J102">
      <f>SUM(D102:I102)</f>
    </oc>
    <nc r="J102">
      <f>SUM(D102:I102)</f>
    </nc>
  </rcc>
  <rcc rId="318" sId="1">
    <oc r="D103">
      <f>SUM(D100:D102)</f>
    </oc>
    <nc r="D103">
      <f>SUM(D100:D102)</f>
    </nc>
  </rcc>
  <rcc rId="319" sId="1">
    <oc r="E103">
      <f>SUM(E100:E102)</f>
    </oc>
    <nc r="E103">
      <f>SUM(E100:E102)</f>
    </nc>
  </rcc>
  <rcc rId="320" sId="1">
    <oc r="F103">
      <f>SUM(F100:F102)</f>
    </oc>
    <nc r="F103">
      <f>SUM(F100:F102)</f>
    </nc>
  </rcc>
  <rcc rId="321" sId="1">
    <oc r="G103">
      <f>SUM(G100:G102)</f>
    </oc>
    <nc r="G103">
      <f>SUM(G100:G102)</f>
    </nc>
  </rcc>
  <rcc rId="322" sId="1">
    <oc r="H103">
      <f>SUM(H100:H102)</f>
    </oc>
    <nc r="H103">
      <f>SUM(H100:H102)</f>
    </nc>
  </rcc>
  <rcc rId="323" sId="1">
    <oc r="I103">
      <f>SUM(I100:I102)</f>
    </oc>
    <nc r="I103">
      <f>SUM(I100:I102)</f>
    </nc>
  </rcc>
  <rcc rId="324" sId="1">
    <oc r="J103">
      <f>SUM(D103:I103)</f>
    </oc>
    <nc r="J103">
      <f>SUM(D103:I103)</f>
    </nc>
  </rcc>
  <rcc rId="325" sId="1">
    <oc r="D104">
      <f>SUM(D92:D97)+D103</f>
    </oc>
    <nc r="D104">
      <f>$J$104/3</f>
    </nc>
  </rcc>
  <rcc rId="326" sId="1">
    <oc r="E104">
      <f>SUM(E92:E97)+E103</f>
    </oc>
    <nc r="E104">
      <f>$J$104/3</f>
    </nc>
  </rcc>
  <rcc rId="327" sId="1">
    <oc r="F104">
      <f>SUM(F92:F97)+F103</f>
    </oc>
    <nc r="F104">
      <f>$J$104/3</f>
    </nc>
  </rcc>
  <rcc rId="328" sId="1">
    <oc r="G104">
      <f>SUM(G92:G97)+G103</f>
    </oc>
    <nc r="G104">
      <f>SUM(G92:G97)+G103</f>
    </nc>
  </rcc>
  <rcc rId="329" sId="1">
    <oc r="H104">
      <f>SUM(H92:H97)+H103</f>
    </oc>
    <nc r="H104">
      <f>SUM(H92:H97)+H103</f>
    </nc>
  </rcc>
  <rcc rId="330" sId="1">
    <oc r="I104">
      <f>SUM(I92:I97)+I103</f>
    </oc>
    <nc r="I104">
      <f>SUM(I92:I97)+I103</f>
    </nc>
  </rcc>
  <rcc rId="331" sId="1" numFmtId="34">
    <oc r="J104">
      <f>SUM(J93:J97)+J103</f>
    </oc>
    <nc r="J104">
      <v>5500000</v>
    </nc>
  </rcc>
  <rfmt sheetId="1" sqref="D91:D92">
    <dxf>
      <fill>
        <patternFill>
          <bgColor theme="5" tint="0.79998168889431442"/>
        </patternFill>
      </fill>
    </dxf>
  </rfmt>
  <rfmt sheetId="1" sqref="D93:F93">
    <dxf>
      <fill>
        <patternFill>
          <bgColor theme="0" tint="-4.9989318521683403E-2"/>
        </patternFill>
      </fill>
    </dxf>
  </rfmt>
  <rcc rId="332" sId="1">
    <oc r="J92">
      <f>SUM(D92:I92)</f>
    </oc>
    <nc r="J92">
      <f>+D92+E92+F92</f>
    </nc>
  </rcc>
  <rcc rId="333" sId="1" numFmtId="34">
    <oc r="J93">
      <v>1924999.9964999997</v>
    </oc>
    <nc r="J93">
      <f>+D93+E93+F93</f>
    </nc>
  </rcc>
  <rcc rId="334" sId="1" numFmtId="34">
    <nc r="I139">
      <v>0.81499999999999995</v>
    </nc>
  </rcc>
  <rcc rId="335" sId="1" numFmtId="34">
    <nc r="I138">
      <v>64000603</v>
    </nc>
  </rcc>
  <rcc rId="336" sId="1">
    <nc r="I140">
      <f>+I138*I139</f>
    </nc>
  </rcc>
  <rcc rId="337" sId="1" odxf="1" dxf="1">
    <nc r="I146">
      <f>+I138-I140</f>
    </nc>
    <odxf>
      <numFmt numFmtId="0" formatCode="General"/>
    </odxf>
    <ndxf>
      <numFmt numFmtId="35" formatCode="_(* #,##0.00_);_(* \(#,##0.00\);_(* &quot;-&quot;??_);_(@_)"/>
    </ndxf>
  </rcc>
  <rfmt sheetId="1" sqref="I150" start="0" length="0">
    <dxf>
      <numFmt numFmtId="35" formatCode="_(* #,##0.00_);_(* \(#,##0.00\);_(* &quot;-&quot;??_);_(@_)"/>
    </dxf>
  </rfmt>
  <rcc rId="338" sId="1">
    <nc r="I148">
      <f>+-45295810</f>
    </nc>
  </rcc>
  <rcc rId="339" sId="1">
    <nc r="I150">
      <f>+I138+I148</f>
    </nc>
  </rcc>
</revisions>
</file>

<file path=xl/revisions/revisionLog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CC421301-7D2A-4DBE-94A6-924C3287D0FE}" action="delete"/>
  <rdn rId="0" localSheetId="1" customView="1" name="Z_CC421301_7D2A_4DBE_94A6_924C3287D0FE_.wvu.PrintArea" hidden="1" oldHidden="1">
    <formula>'NEW-O-ERP'!$B$1:$K$150</formula>
    <oldFormula>'NEW-O-ERP'!$B$1:$K$150</oldFormula>
  </rdn>
  <rdn rId="0" localSheetId="1" customView="1" name="Z_CC421301_7D2A_4DBE_94A6_924C3287D0FE_.wvu.Rows" hidden="1" oldHidden="1">
    <formula>'NEW-O-ERP'!$5:$9,'NEW-O-ERP'!$18:$20,'NEW-O-ERP'!$23:$35,'NEW-O-ERP'!$37:$37,'NEW-O-ERP'!$39:$41,'NEW-O-ERP'!$46:$46,'NEW-O-ERP'!$51:$56,'NEW-O-ERP'!$59:$90,'NEW-O-ERP'!$94:$97,'NEW-O-ERP'!$104:$104,'NEW-O-ERP'!$106:$111,'NEW-O-ERP'!$114:$132,'NEW-O-ERP'!$141:$144</formula>
    <oldFormula>'NEW-O-ERP'!$5:$9,'NEW-O-ERP'!$18:$20,'NEW-O-ERP'!$23:$35,'NEW-O-ERP'!$37:$37,'NEW-O-ERP'!$39:$41,'NEW-O-ERP'!$46:$46,'NEW-O-ERP'!$51:$56,'NEW-O-ERP'!$59:$90,'NEW-O-ERP'!$94:$97,'NEW-O-ERP'!$104:$104,'NEW-O-ERP'!$106:$111,'NEW-O-ERP'!$114:$132,'NEW-O-ERP'!$141:$144</oldFormula>
  </rdn>
  <rdn rId="0" localSheetId="1" customView="1" name="Z_CC421301_7D2A_4DBE_94A6_924C3287D0FE_.wvu.Cols" hidden="1" oldHidden="1">
    <formula>'NEW-O-ERP'!$A:$A,'NEW-O-ERP'!$K:$K</formula>
    <oldFormula>'NEW-O-ERP'!$A:$A,'NEW-O-ERP'!$K:$K</oldFormula>
  </rdn>
  <rdn rId="0" localSheetId="1" customView="1" name="Z_CC421301_7D2A_4DBE_94A6_924C3287D0FE_.wvu.FilterData" hidden="1" oldHidden="1">
    <formula>'NEW-O-ERP'!$X$3:$X$12</formula>
    <oldFormula>'NEW-O-ERP'!$X$3:$X$12</oldFormula>
  </rdn>
  <rdn rId="0" localSheetId="2" customView="1" name="Z_CC421301_7D2A_4DBE_94A6_924C3287D0FE_.wvu.PrintArea" hidden="1" oldHidden="1">
    <formula>'FY19 Project Reporting'!$A$1:$K$65</formula>
    <oldFormula>'FY19 Project Reporting'!$A$1:$K$65</oldFormula>
  </rdn>
  <rdn rId="0" localSheetId="2" customView="1" name="Z_CC421301_7D2A_4DBE_94A6_924C3287D0FE_.wvu.Cols" hidden="1" oldHidden="1">
    <formula>'FY19 Project Reporting'!$V:$AD</formula>
    <oldFormula>'FY19 Project Reporting'!$V:$AD</oldFormula>
  </rdn>
  <rdn rId="0" localSheetId="3" customView="1" name="Z_CC421301_7D2A_4DBE_94A6_924C3287D0FE_.wvu.PrintArea" hidden="1" oldHidden="1">
    <formula>'Exhibit A'!$A$1:$K$44</formula>
    <oldFormula>'Exhibit A'!$A$1:$K$44</oldFormula>
  </rdn>
  <rdn rId="0" localSheetId="3" customView="1" name="Z_CC421301_7D2A_4DBE_94A6_924C3287D0FE_.wvu.Cols" hidden="1" oldHidden="1">
    <formula>'Exhibit A'!$V:$AC</formula>
    <oldFormula>'Exhibit A'!$V:$AC</oldFormula>
  </rdn>
  <rdn rId="0" localSheetId="4" customView="1" name="Z_CC421301_7D2A_4DBE_94A6_924C3287D0FE_.wvu.PrintArea" hidden="1" oldHidden="1">
    <formula>'ProjReq Instructions'!$A$1:$C$192</formula>
    <oldFormula>'ProjReq Instructions'!$A$1:$C$192</oldFormula>
  </rdn>
  <rdn rId="0" localSheetId="5" customView="1" name="Z_CC421301_7D2A_4DBE_94A6_924C3287D0FE_.wvu.PrintArea" hidden="1" oldHidden="1">
    <formula>'ProjReport Instructions'!$A$1:$C$62</formula>
    <oldFormula>'ProjReport Instructions'!$A$1:$C$62</oldFormula>
  </rdn>
  <rdn rId="0" localSheetId="6" customView="1" name="Z_CC421301_7D2A_4DBE_94A6_924C3287D0FE_.wvu.PrintArea" hidden="1" oldHidden="1">
    <formula>'FY19 Exhibit A - Draft'!$A$1:$K$63</formula>
    <oldFormula>'FY19 Exhibit A - Draft'!$A$1:$K$63</oldFormula>
  </rdn>
  <rdn rId="0" localSheetId="7" customView="1" name="Z_CC421301_7D2A_4DBE_94A6_924C3287D0FE_.wvu.Rows" hidden="1" oldHidden="1">
    <formula>'End-of-Year Reconciliations'!$22:$27</formula>
    <oldFormula>'End-of-Year Reconciliations'!$22:$27</oldFormula>
  </rdn>
  <rcv guid="{CC421301-7D2A-4DBE-94A6-924C3287D0FE}" action="add"/>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0"/>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6" Type="http://schemas.openxmlformats.org/officeDocument/2006/relationships/comments" Target="../comments4.xml"/><Relationship Id="rId5" Type="http://schemas.openxmlformats.org/officeDocument/2006/relationships/vmlDrawing" Target="../drawings/vmlDrawing5.vml"/><Relationship Id="rId4" Type="http://schemas.openxmlformats.org/officeDocument/2006/relationships/printerSettings" Target="../printerSettings/printerSettings28.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6" Type="http://schemas.openxmlformats.org/officeDocument/2006/relationships/comments" Target="../comments5.xml"/><Relationship Id="rId5" Type="http://schemas.openxmlformats.org/officeDocument/2006/relationships/vmlDrawing" Target="../drawings/vmlDrawing6.vml"/><Relationship Id="rId4" Type="http://schemas.openxmlformats.org/officeDocument/2006/relationships/printerSettings" Target="../printerSettings/printerSettings32.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35.bin"/><Relationship Id="rId7" Type="http://schemas.openxmlformats.org/officeDocument/2006/relationships/comments" Target="../comments6.xml"/><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6" Type="http://schemas.openxmlformats.org/officeDocument/2006/relationships/vmlDrawing" Target="../drawings/vmlDrawing7.vml"/><Relationship Id="rId5" Type="http://schemas.openxmlformats.org/officeDocument/2006/relationships/printerSettings" Target="../printerSettings/printerSettings36.bin"/><Relationship Id="rId4" Type="http://schemas.openxmlformats.org/officeDocument/2006/relationships/hyperlink" Target="mailto:elandfried@gotriangle.org" TargetMode="Externa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2.xml"/><Relationship Id="rId13" Type="http://schemas.openxmlformats.org/officeDocument/2006/relationships/ctrlProp" Target="../ctrlProps/ctrlProp7.xml"/><Relationship Id="rId18" Type="http://schemas.openxmlformats.org/officeDocument/2006/relationships/ctrlProp" Target="../ctrlProps/ctrlProp12.xml"/><Relationship Id="rId26" Type="http://schemas.openxmlformats.org/officeDocument/2006/relationships/ctrlProp" Target="../ctrlProps/ctrlProp20.xml"/><Relationship Id="rId3" Type="http://schemas.openxmlformats.org/officeDocument/2006/relationships/printerSettings" Target="../printerSettings/printerSettings3.bin"/><Relationship Id="rId21" Type="http://schemas.openxmlformats.org/officeDocument/2006/relationships/ctrlProp" Target="../ctrlProps/ctrlProp15.xml"/><Relationship Id="rId7" Type="http://schemas.openxmlformats.org/officeDocument/2006/relationships/ctrlProp" Target="../ctrlProps/ctrlProp1.xml"/><Relationship Id="rId12" Type="http://schemas.openxmlformats.org/officeDocument/2006/relationships/ctrlProp" Target="../ctrlProps/ctrlProp6.xml"/><Relationship Id="rId17" Type="http://schemas.openxmlformats.org/officeDocument/2006/relationships/ctrlProp" Target="../ctrlProps/ctrlProp11.xml"/><Relationship Id="rId25" Type="http://schemas.openxmlformats.org/officeDocument/2006/relationships/ctrlProp" Target="../ctrlProps/ctrlProp19.xml"/><Relationship Id="rId2" Type="http://schemas.openxmlformats.org/officeDocument/2006/relationships/printerSettings" Target="../printerSettings/printerSettings2.bin"/><Relationship Id="rId16" Type="http://schemas.openxmlformats.org/officeDocument/2006/relationships/ctrlProp" Target="../ctrlProps/ctrlProp10.xml"/><Relationship Id="rId20" Type="http://schemas.openxmlformats.org/officeDocument/2006/relationships/ctrlProp" Target="../ctrlProps/ctrlProp14.xml"/><Relationship Id="rId1" Type="http://schemas.openxmlformats.org/officeDocument/2006/relationships/printerSettings" Target="../printerSettings/printerSettings1.bin"/><Relationship Id="rId6" Type="http://schemas.openxmlformats.org/officeDocument/2006/relationships/vmlDrawing" Target="../drawings/vmlDrawing1.vml"/><Relationship Id="rId11" Type="http://schemas.openxmlformats.org/officeDocument/2006/relationships/ctrlProp" Target="../ctrlProps/ctrlProp5.xml"/><Relationship Id="rId24" Type="http://schemas.openxmlformats.org/officeDocument/2006/relationships/ctrlProp" Target="../ctrlProps/ctrlProp18.xml"/><Relationship Id="rId5" Type="http://schemas.openxmlformats.org/officeDocument/2006/relationships/drawing" Target="../drawings/drawing1.xml"/><Relationship Id="rId15" Type="http://schemas.openxmlformats.org/officeDocument/2006/relationships/ctrlProp" Target="../ctrlProps/ctrlProp9.xml"/><Relationship Id="rId23" Type="http://schemas.openxmlformats.org/officeDocument/2006/relationships/ctrlProp" Target="../ctrlProps/ctrlProp17.xml"/><Relationship Id="rId10" Type="http://schemas.openxmlformats.org/officeDocument/2006/relationships/ctrlProp" Target="../ctrlProps/ctrlProp4.xml"/><Relationship Id="rId19" Type="http://schemas.openxmlformats.org/officeDocument/2006/relationships/ctrlProp" Target="../ctrlProps/ctrlProp13.xml"/><Relationship Id="rId4" Type="http://schemas.openxmlformats.org/officeDocument/2006/relationships/printerSettings" Target="../printerSettings/printerSettings4.bin"/><Relationship Id="rId9" Type="http://schemas.openxmlformats.org/officeDocument/2006/relationships/ctrlProp" Target="../ctrlProps/ctrlProp3.xml"/><Relationship Id="rId14" Type="http://schemas.openxmlformats.org/officeDocument/2006/relationships/ctrlProp" Target="../ctrlProps/ctrlProp8.xml"/><Relationship Id="rId22" Type="http://schemas.openxmlformats.org/officeDocument/2006/relationships/ctrlProp" Target="../ctrlProps/ctrlProp16.xml"/></Relationships>
</file>

<file path=xl/worksheets/_rels/sheet3.xml.rels><?xml version="1.0" encoding="UTF-8" standalone="yes"?>
<Relationships xmlns="http://schemas.openxmlformats.org/package/2006/relationships"><Relationship Id="rId8" Type="http://schemas.openxmlformats.org/officeDocument/2006/relationships/vmlDrawing" Target="../drawings/vmlDrawing2.vml"/><Relationship Id="rId3" Type="http://schemas.openxmlformats.org/officeDocument/2006/relationships/printerSettings" Target="../printerSettings/printerSettings7.bin"/><Relationship Id="rId7" Type="http://schemas.openxmlformats.org/officeDocument/2006/relationships/drawing" Target="../drawings/drawing2.xml"/><Relationship Id="rId12" Type="http://schemas.openxmlformats.org/officeDocument/2006/relationships/comments" Target="../comments1.xml"/><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6" Type="http://schemas.openxmlformats.org/officeDocument/2006/relationships/printerSettings" Target="../printerSettings/printerSettings8.bin"/><Relationship Id="rId11" Type="http://schemas.openxmlformats.org/officeDocument/2006/relationships/ctrlProp" Target="../ctrlProps/ctrlProp23.xml"/><Relationship Id="rId5" Type="http://schemas.openxmlformats.org/officeDocument/2006/relationships/hyperlink" Target="mailto:elandfried@gotriangle.org" TargetMode="External"/><Relationship Id="rId10" Type="http://schemas.openxmlformats.org/officeDocument/2006/relationships/ctrlProp" Target="../ctrlProps/ctrlProp22.xml"/><Relationship Id="rId4" Type="http://schemas.openxmlformats.org/officeDocument/2006/relationships/hyperlink" Target="mailto:elandfried@gotriangle.org" TargetMode="External"/><Relationship Id="rId9" Type="http://schemas.openxmlformats.org/officeDocument/2006/relationships/ctrlProp" Target="../ctrlProps/ctrlProp21.xml"/></Relationships>
</file>

<file path=xl/worksheets/_rels/sheet4.xml.rels><?xml version="1.0" encoding="UTF-8" standalone="yes"?>
<Relationships xmlns="http://schemas.openxmlformats.org/package/2006/relationships"><Relationship Id="rId8" Type="http://schemas.openxmlformats.org/officeDocument/2006/relationships/vmlDrawing" Target="../drawings/vmlDrawing3.vml"/><Relationship Id="rId3" Type="http://schemas.openxmlformats.org/officeDocument/2006/relationships/printerSettings" Target="../printerSettings/printerSettings11.bin"/><Relationship Id="rId7" Type="http://schemas.openxmlformats.org/officeDocument/2006/relationships/drawing" Target="../drawings/drawing3.xml"/><Relationship Id="rId12" Type="http://schemas.openxmlformats.org/officeDocument/2006/relationships/comments" Target="../comments2.xml"/><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6" Type="http://schemas.openxmlformats.org/officeDocument/2006/relationships/printerSettings" Target="../printerSettings/printerSettings12.bin"/><Relationship Id="rId11" Type="http://schemas.openxmlformats.org/officeDocument/2006/relationships/ctrlProp" Target="../ctrlProps/ctrlProp26.xml"/><Relationship Id="rId5" Type="http://schemas.openxmlformats.org/officeDocument/2006/relationships/hyperlink" Target="mailto:elandfried@gotriangle.org" TargetMode="External"/><Relationship Id="rId10" Type="http://schemas.openxmlformats.org/officeDocument/2006/relationships/ctrlProp" Target="../ctrlProps/ctrlProp25.xml"/><Relationship Id="rId4" Type="http://schemas.openxmlformats.org/officeDocument/2006/relationships/hyperlink" Target="mailto:elandfried@gotriangle.org" TargetMode="External"/><Relationship Id="rId9" Type="http://schemas.openxmlformats.org/officeDocument/2006/relationships/ctrlProp" Target="../ctrlProps/ctrlProp24.xm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6" Type="http://schemas.openxmlformats.org/officeDocument/2006/relationships/drawing" Target="../drawings/drawing4.xml"/><Relationship Id="rId5" Type="http://schemas.openxmlformats.org/officeDocument/2006/relationships/printerSettings" Target="../printerSettings/printerSettings16.bin"/><Relationship Id="rId4" Type="http://schemas.openxmlformats.org/officeDocument/2006/relationships/hyperlink" Target="mailto:DOTransitProjects@gotriangle.org" TargetMode="External"/></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6" Type="http://schemas.openxmlformats.org/officeDocument/2006/relationships/drawing" Target="../drawings/drawing5.xml"/><Relationship Id="rId5" Type="http://schemas.openxmlformats.org/officeDocument/2006/relationships/printerSettings" Target="../printerSettings/printerSettings20.bin"/><Relationship Id="rId4" Type="http://schemas.openxmlformats.org/officeDocument/2006/relationships/hyperlink" Target="mailto:DOTransitProjects@gotriangle.org" TargetMode="External"/></Relationships>
</file>

<file path=xl/worksheets/_rels/sheet7.xml.rels><?xml version="1.0" encoding="UTF-8" standalone="yes"?>
<Relationships xmlns="http://schemas.openxmlformats.org/package/2006/relationships"><Relationship Id="rId8" Type="http://schemas.openxmlformats.org/officeDocument/2006/relationships/vmlDrawing" Target="../drawings/vmlDrawing4.vml"/><Relationship Id="rId3" Type="http://schemas.openxmlformats.org/officeDocument/2006/relationships/printerSettings" Target="../printerSettings/printerSettings23.bin"/><Relationship Id="rId7" Type="http://schemas.openxmlformats.org/officeDocument/2006/relationships/drawing" Target="../drawings/drawing6.xml"/><Relationship Id="rId12" Type="http://schemas.openxmlformats.org/officeDocument/2006/relationships/comments" Target="../comments3.xml"/><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6" Type="http://schemas.openxmlformats.org/officeDocument/2006/relationships/printerSettings" Target="../printerSettings/printerSettings24.bin"/><Relationship Id="rId11" Type="http://schemas.openxmlformats.org/officeDocument/2006/relationships/ctrlProp" Target="../ctrlProps/ctrlProp29.xml"/><Relationship Id="rId5" Type="http://schemas.openxmlformats.org/officeDocument/2006/relationships/hyperlink" Target="mailto:elandfried@gotriangle.org" TargetMode="External"/><Relationship Id="rId10" Type="http://schemas.openxmlformats.org/officeDocument/2006/relationships/ctrlProp" Target="../ctrlProps/ctrlProp28.xml"/><Relationship Id="rId4" Type="http://schemas.openxmlformats.org/officeDocument/2006/relationships/hyperlink" Target="mailto:elandfried@gotriangle.org" TargetMode="External"/><Relationship Id="rId9" Type="http://schemas.openxmlformats.org/officeDocument/2006/relationships/ctrlProp" Target="../ctrlProps/ctrlProp27.xml"/></Relationships>
</file>

<file path=xl/worksheets/_rels/sheet8.xml.rels><?xml version="1.0" encoding="UTF-8" standalone="yes"?>
<Relationships xmlns="http://schemas.openxmlformats.org/package/2006/relationships"><Relationship Id="rId1" Type="http://schemas.openxmlformats.org/officeDocument/2006/relationships/hyperlink" Target="mailto:sseibles@gotriangle.org"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C12" sqref="C12"/>
    </sheetView>
  </sheetViews>
  <sheetFormatPr defaultRowHeight="15.75" x14ac:dyDescent="0.25"/>
  <sheetData/>
  <customSheetViews>
    <customSheetView guid="{CC421301-7D2A-4DBE-94A6-924C3287D0FE}" state="hidden">
      <selection activeCell="C12" sqref="C12"/>
      <pageMargins left="0.7" right="0.7" top="0.75" bottom="0.75" header="0.3" footer="0.3"/>
    </customSheetView>
  </customSheetViews>
  <pageMargins left="0.7" right="0.7" top="0.75" bottom="0.75" header="0.3" footer="0.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tabColor rgb="FFFF0000"/>
  </sheetPr>
  <dimension ref="A2:I93"/>
  <sheetViews>
    <sheetView topLeftCell="A53" workbookViewId="0">
      <selection activeCell="A9" sqref="A9:I9"/>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x14ac:dyDescent="0.25">
      <c r="A2" s="515" t="s">
        <v>34</v>
      </c>
      <c r="B2" s="515"/>
      <c r="C2" s="515" t="s">
        <v>35</v>
      </c>
      <c r="D2" s="515"/>
      <c r="E2" s="516" t="s">
        <v>36</v>
      </c>
      <c r="F2" s="517"/>
      <c r="G2" s="517"/>
      <c r="H2" s="517" t="s">
        <v>37</v>
      </c>
      <c r="I2" s="517"/>
    </row>
    <row r="3" spans="1:9" x14ac:dyDescent="0.25">
      <c r="A3" s="518"/>
      <c r="B3" s="518"/>
      <c r="C3" s="518"/>
      <c r="D3" s="518"/>
      <c r="E3" s="519"/>
      <c r="F3" s="519"/>
      <c r="G3" s="519"/>
      <c r="H3" s="520">
        <f>I45</f>
        <v>0</v>
      </c>
      <c r="I3" s="520"/>
    </row>
    <row r="4" spans="1:9" x14ac:dyDescent="0.25">
      <c r="A4" s="518"/>
      <c r="B4" s="518"/>
      <c r="C4" s="518"/>
      <c r="D4" s="518"/>
      <c r="E4" s="521"/>
      <c r="F4" s="518"/>
      <c r="G4" s="518"/>
      <c r="H4" s="520"/>
      <c r="I4" s="520"/>
    </row>
    <row r="5" spans="1:9" x14ac:dyDescent="0.25">
      <c r="A5" s="515" t="s">
        <v>39</v>
      </c>
      <c r="B5" s="515"/>
      <c r="C5" s="515" t="s">
        <v>40</v>
      </c>
      <c r="D5" s="515"/>
      <c r="E5" s="515" t="s">
        <v>41</v>
      </c>
      <c r="F5" s="515"/>
      <c r="G5" s="515"/>
      <c r="H5" s="515"/>
      <c r="I5" s="515"/>
    </row>
    <row r="6" spans="1:9" x14ac:dyDescent="0.25">
      <c r="A6" s="522"/>
      <c r="B6" s="523"/>
      <c r="C6" s="522"/>
      <c r="D6" s="523"/>
      <c r="E6" s="518"/>
      <c r="F6" s="518"/>
      <c r="G6" s="518"/>
      <c r="H6" s="520">
        <f>I70</f>
        <v>0</v>
      </c>
      <c r="I6" s="520"/>
    </row>
    <row r="7" spans="1:9" x14ac:dyDescent="0.25">
      <c r="A7" s="525" t="s">
        <v>43</v>
      </c>
      <c r="B7" s="526"/>
      <c r="C7" s="26"/>
      <c r="D7" s="26"/>
      <c r="E7" s="26"/>
      <c r="F7" s="26"/>
      <c r="G7" s="26"/>
      <c r="H7" s="26"/>
      <c r="I7" s="27"/>
    </row>
    <row r="8" spans="1:9" ht="52.35" customHeight="1" x14ac:dyDescent="0.25">
      <c r="A8" s="527"/>
      <c r="B8" s="528"/>
      <c r="C8" s="528"/>
      <c r="D8" s="528"/>
      <c r="E8" s="528"/>
      <c r="F8" s="528"/>
      <c r="G8" s="528"/>
      <c r="H8" s="528"/>
      <c r="I8" s="529"/>
    </row>
    <row r="9" spans="1:9" x14ac:dyDescent="0.25">
      <c r="A9" s="530" t="s">
        <v>44</v>
      </c>
      <c r="B9" s="531"/>
      <c r="C9" s="531"/>
      <c r="D9" s="28"/>
      <c r="E9" s="29"/>
      <c r="F9" s="29"/>
      <c r="G9" s="29"/>
      <c r="H9" s="29"/>
      <c r="I9" s="30"/>
    </row>
    <row r="10" spans="1:9" x14ac:dyDescent="0.25">
      <c r="A10" s="532" t="s">
        <v>45</v>
      </c>
      <c r="B10" s="533"/>
      <c r="C10" s="533"/>
      <c r="D10" s="533"/>
      <c r="E10" s="31"/>
      <c r="F10" s="31"/>
      <c r="G10" s="31"/>
      <c r="H10" s="31"/>
      <c r="I10" s="32"/>
    </row>
    <row r="11" spans="1:9" ht="11.1" customHeight="1" x14ac:dyDescent="0.25"/>
    <row r="12" spans="1:9" ht="15" customHeight="1" x14ac:dyDescent="0.25">
      <c r="A12" s="33" t="s">
        <v>46</v>
      </c>
      <c r="B12" s="33"/>
      <c r="C12" s="33"/>
      <c r="D12" s="33"/>
      <c r="E12" s="33"/>
      <c r="F12" s="33"/>
      <c r="G12" s="33"/>
      <c r="H12" s="33"/>
      <c r="I12" s="33"/>
    </row>
    <row r="13" spans="1:9" ht="16.5" x14ac:dyDescent="0.25">
      <c r="A13" s="34"/>
      <c r="B13" s="34"/>
      <c r="C13" s="34"/>
      <c r="D13" s="34"/>
      <c r="E13" s="34"/>
      <c r="F13" s="34"/>
      <c r="G13" s="34"/>
      <c r="H13" s="34"/>
      <c r="I13" s="34"/>
    </row>
    <row r="14" spans="1:9" ht="40.35" customHeight="1" x14ac:dyDescent="0.25">
      <c r="A14" s="534"/>
      <c r="B14" s="535"/>
      <c r="C14" s="535"/>
      <c r="D14" s="535"/>
      <c r="E14" s="535"/>
      <c r="F14" s="535"/>
      <c r="G14" s="535"/>
      <c r="H14" s="535"/>
      <c r="I14" s="536"/>
    </row>
    <row r="15" spans="1:9" ht="16.5" x14ac:dyDescent="0.25">
      <c r="A15" s="34"/>
      <c r="B15" s="34"/>
      <c r="C15" s="34"/>
      <c r="D15" s="34"/>
      <c r="E15" s="34"/>
      <c r="F15" s="34"/>
      <c r="G15" s="34"/>
      <c r="H15" s="34"/>
      <c r="I15" s="34"/>
    </row>
    <row r="16" spans="1:9" ht="31.35" customHeight="1" x14ac:dyDescent="0.25">
      <c r="A16" s="524" t="s">
        <v>47</v>
      </c>
      <c r="B16" s="524"/>
      <c r="C16" s="524"/>
      <c r="D16" s="524"/>
      <c r="E16" s="524"/>
      <c r="F16" s="524"/>
      <c r="G16" s="524"/>
      <c r="H16" s="524"/>
      <c r="I16" s="524"/>
    </row>
    <row r="17" spans="1:9" ht="16.5" x14ac:dyDescent="0.25">
      <c r="A17" s="34"/>
      <c r="B17" s="34"/>
      <c r="C17" s="34"/>
      <c r="D17" s="34"/>
      <c r="E17" s="34"/>
      <c r="F17" s="34"/>
      <c r="G17" s="34"/>
      <c r="H17" s="34"/>
      <c r="I17" s="34"/>
    </row>
    <row r="18" spans="1:9" ht="39.75" customHeight="1" x14ac:dyDescent="0.25">
      <c r="A18" s="537"/>
      <c r="B18" s="538"/>
      <c r="C18" s="538"/>
      <c r="D18" s="538"/>
      <c r="E18" s="538"/>
      <c r="F18" s="538"/>
      <c r="G18" s="538"/>
      <c r="H18" s="538"/>
      <c r="I18" s="539"/>
    </row>
    <row r="19" spans="1:9" ht="8.1" customHeight="1" x14ac:dyDescent="0.25">
      <c r="A19" s="34"/>
      <c r="B19" s="34"/>
      <c r="C19" s="34"/>
      <c r="D19" s="34"/>
      <c r="E19" s="34"/>
      <c r="F19" s="34"/>
      <c r="G19" s="34"/>
      <c r="H19" s="34"/>
      <c r="I19" s="34"/>
    </row>
    <row r="20" spans="1:9" ht="15" customHeight="1" x14ac:dyDescent="0.25">
      <c r="A20" s="524" t="s">
        <v>48</v>
      </c>
      <c r="B20" s="524"/>
      <c r="C20" s="524"/>
      <c r="D20" s="524"/>
      <c r="E20" s="524"/>
      <c r="F20" s="524"/>
      <c r="G20" s="524"/>
      <c r="H20" s="524"/>
      <c r="I20" s="524"/>
    </row>
    <row r="21" spans="1:9" ht="16.5" x14ac:dyDescent="0.25">
      <c r="A21" s="34"/>
      <c r="B21" s="34"/>
      <c r="C21" s="34"/>
      <c r="D21" s="34"/>
      <c r="E21" s="34"/>
      <c r="F21" s="34"/>
      <c r="G21" s="34"/>
      <c r="H21" s="34"/>
      <c r="I21" s="34"/>
    </row>
    <row r="22" spans="1:9" ht="33" customHeight="1" x14ac:dyDescent="0.25">
      <c r="A22" s="537"/>
      <c r="B22" s="538"/>
      <c r="C22" s="538"/>
      <c r="D22" s="538"/>
      <c r="E22" s="538"/>
      <c r="F22" s="538"/>
      <c r="G22" s="538"/>
      <c r="H22" s="538"/>
      <c r="I22" s="539"/>
    </row>
    <row r="23" spans="1:9" x14ac:dyDescent="0.25">
      <c r="A23" s="540" t="s">
        <v>49</v>
      </c>
      <c r="B23" s="540"/>
      <c r="C23" s="540"/>
      <c r="D23" s="540"/>
      <c r="E23" s="540"/>
      <c r="F23" s="540"/>
      <c r="G23" s="540"/>
      <c r="H23" s="540"/>
      <c r="I23" s="540"/>
    </row>
    <row r="24" spans="1:9" x14ac:dyDescent="0.25">
      <c r="A24" s="524"/>
      <c r="B24" s="524"/>
      <c r="C24" s="524"/>
      <c r="D24" s="524"/>
      <c r="E24" s="524"/>
      <c r="F24" s="524"/>
      <c r="G24" s="524"/>
      <c r="H24" s="524"/>
      <c r="I24" s="524"/>
    </row>
    <row r="25" spans="1:9" ht="16.5" x14ac:dyDescent="0.25">
      <c r="A25" s="34"/>
      <c r="B25" s="34"/>
      <c r="C25" s="34"/>
      <c r="D25" s="34"/>
      <c r="E25" s="34"/>
      <c r="F25" s="34"/>
      <c r="G25" s="34"/>
      <c r="H25" s="34"/>
      <c r="I25" s="34"/>
    </row>
    <row r="26" spans="1:9" ht="31.35" customHeight="1" x14ac:dyDescent="0.25">
      <c r="A26" s="537"/>
      <c r="B26" s="538"/>
      <c r="C26" s="538"/>
      <c r="D26" s="538"/>
      <c r="E26" s="538"/>
      <c r="F26" s="538"/>
      <c r="G26" s="538"/>
      <c r="H26" s="538"/>
      <c r="I26" s="539"/>
    </row>
    <row r="27" spans="1:9" ht="16.5" x14ac:dyDescent="0.25">
      <c r="A27" s="34"/>
      <c r="B27" s="34"/>
      <c r="C27" s="34"/>
      <c r="D27" s="34"/>
      <c r="E27" s="34"/>
      <c r="F27" s="34"/>
      <c r="G27" s="34"/>
      <c r="H27" s="34"/>
      <c r="I27" s="34"/>
    </row>
    <row r="28" spans="1:9" ht="16.5" x14ac:dyDescent="0.25">
      <c r="A28" s="524" t="s">
        <v>50</v>
      </c>
      <c r="B28" s="524"/>
      <c r="C28" s="524"/>
      <c r="D28" s="524"/>
      <c r="E28" s="524"/>
      <c r="F28" s="524"/>
      <c r="G28" s="524"/>
      <c r="H28" s="524"/>
      <c r="I28" s="524"/>
    </row>
    <row r="29" spans="1:9" ht="16.5" x14ac:dyDescent="0.25">
      <c r="A29" s="34"/>
      <c r="B29" s="34"/>
      <c r="C29" s="34"/>
      <c r="D29" s="34"/>
      <c r="E29" s="34"/>
      <c r="F29" s="34"/>
      <c r="G29" s="34"/>
      <c r="H29" s="34"/>
      <c r="I29" s="34"/>
    </row>
    <row r="30" spans="1:9" ht="16.5" x14ac:dyDescent="0.25">
      <c r="A30" s="537"/>
      <c r="B30" s="538"/>
      <c r="C30" s="538"/>
      <c r="D30" s="538"/>
      <c r="E30" s="538"/>
      <c r="F30" s="538"/>
      <c r="G30" s="538"/>
      <c r="H30" s="538"/>
      <c r="I30" s="539"/>
    </row>
    <row r="31" spans="1:9" ht="16.5" x14ac:dyDescent="0.25">
      <c r="A31" s="34"/>
      <c r="B31" s="34"/>
      <c r="C31" s="34"/>
      <c r="D31" s="34"/>
      <c r="E31" s="34"/>
      <c r="F31" s="34"/>
      <c r="G31" s="34"/>
      <c r="H31" s="34"/>
      <c r="I31" s="34"/>
    </row>
    <row r="32" spans="1:9" ht="47.45" customHeight="1" x14ac:dyDescent="0.25">
      <c r="A32" s="524" t="s">
        <v>51</v>
      </c>
      <c r="B32" s="524"/>
      <c r="C32" s="524"/>
      <c r="D32" s="524"/>
      <c r="E32" s="524"/>
      <c r="F32" s="524"/>
      <c r="G32" s="524"/>
      <c r="H32" s="524"/>
      <c r="I32" s="524"/>
    </row>
    <row r="33" spans="1:9" ht="16.5" x14ac:dyDescent="0.25">
      <c r="A33" s="34"/>
      <c r="B33" s="34"/>
      <c r="C33" s="34"/>
      <c r="D33" s="34"/>
      <c r="E33" s="34"/>
      <c r="F33" s="34"/>
      <c r="G33" s="34"/>
      <c r="H33" s="34"/>
      <c r="I33" s="34"/>
    </row>
    <row r="34" spans="1:9" ht="33" customHeight="1" x14ac:dyDescent="0.25">
      <c r="A34" s="537"/>
      <c r="B34" s="538"/>
      <c r="C34" s="538"/>
      <c r="D34" s="538"/>
      <c r="E34" s="538"/>
      <c r="F34" s="538"/>
      <c r="G34" s="538"/>
      <c r="H34" s="538"/>
      <c r="I34" s="539"/>
    </row>
    <row r="37" spans="1:9" x14ac:dyDescent="0.25">
      <c r="A37" s="541" t="s">
        <v>12</v>
      </c>
      <c r="B37" s="541"/>
      <c r="C37" s="541"/>
      <c r="D37" s="541"/>
      <c r="E37" s="541"/>
      <c r="F37" s="541"/>
      <c r="G37" s="541"/>
      <c r="H37" s="541"/>
      <c r="I37" s="541"/>
    </row>
    <row r="38" spans="1:9" x14ac:dyDescent="0.25">
      <c r="A38" s="1" t="s">
        <v>13</v>
      </c>
      <c r="B38" s="25" t="s">
        <v>5</v>
      </c>
      <c r="C38" s="25" t="s">
        <v>3</v>
      </c>
      <c r="D38" s="25" t="s">
        <v>6</v>
      </c>
      <c r="E38" s="25" t="s">
        <v>7</v>
      </c>
      <c r="F38" s="25" t="s">
        <v>8</v>
      </c>
      <c r="G38" s="25" t="s">
        <v>9</v>
      </c>
      <c r="H38" s="25" t="s">
        <v>10</v>
      </c>
      <c r="I38" s="25" t="s">
        <v>11</v>
      </c>
    </row>
    <row r="39" spans="1:9" x14ac:dyDescent="0.25">
      <c r="A39" s="2" t="s">
        <v>14</v>
      </c>
    </row>
    <row r="40" spans="1:9" x14ac:dyDescent="0.25">
      <c r="A40" s="6" t="s">
        <v>15</v>
      </c>
      <c r="B40" s="5"/>
      <c r="C40" s="5"/>
      <c r="D40" s="5"/>
      <c r="E40" s="5"/>
      <c r="F40" s="5"/>
      <c r="G40" s="5"/>
      <c r="H40" s="5"/>
      <c r="I40" s="3">
        <f>SUM(B40:H40)</f>
        <v>0</v>
      </c>
    </row>
    <row r="41" spans="1:9" ht="26.25" x14ac:dyDescent="0.25">
      <c r="A41" s="7" t="s">
        <v>16</v>
      </c>
      <c r="B41" s="5"/>
      <c r="C41" s="5"/>
      <c r="D41" s="5"/>
      <c r="E41" s="5"/>
      <c r="F41" s="5"/>
      <c r="G41" s="5"/>
      <c r="H41" s="5"/>
      <c r="I41" s="3">
        <f>SUM(B41:H41)</f>
        <v>0</v>
      </c>
    </row>
    <row r="42" spans="1:9" x14ac:dyDescent="0.25">
      <c r="A42" s="6" t="s">
        <v>17</v>
      </c>
      <c r="B42" s="5">
        <v>0</v>
      </c>
      <c r="C42" s="5"/>
      <c r="D42" s="5"/>
      <c r="E42" s="5"/>
      <c r="F42" s="5"/>
      <c r="G42" s="5"/>
      <c r="H42" s="5"/>
      <c r="I42" s="3">
        <f>SUM(B42:H42)</f>
        <v>0</v>
      </c>
    </row>
    <row r="43" spans="1:9" x14ac:dyDescent="0.25">
      <c r="A43" s="6" t="s">
        <v>18</v>
      </c>
      <c r="B43" s="5"/>
      <c r="C43" s="5"/>
      <c r="D43" s="5"/>
      <c r="E43" s="5"/>
      <c r="F43" s="5"/>
      <c r="G43" s="5"/>
      <c r="H43" s="5"/>
      <c r="I43" s="3">
        <f>SUM(B43:H43)</f>
        <v>0</v>
      </c>
    </row>
    <row r="44" spans="1:9" x14ac:dyDescent="0.25">
      <c r="A44" s="6" t="s">
        <v>19</v>
      </c>
      <c r="B44" s="5"/>
      <c r="C44" s="5"/>
      <c r="D44" s="5"/>
      <c r="E44" s="5"/>
      <c r="F44" s="5"/>
      <c r="G44" s="5"/>
      <c r="H44" s="5"/>
      <c r="I44" s="3">
        <f>SUM(B44:H44)</f>
        <v>0</v>
      </c>
    </row>
    <row r="45" spans="1:9" x14ac:dyDescent="0.25">
      <c r="A45" s="21" t="s">
        <v>20</v>
      </c>
      <c r="B45" s="9">
        <f>SUM(B40:B44)</f>
        <v>0</v>
      </c>
      <c r="C45" s="9">
        <f t="shared" ref="C45:H45" si="0">SUM(C40:C44)</f>
        <v>0</v>
      </c>
      <c r="D45" s="9">
        <f t="shared" si="0"/>
        <v>0</v>
      </c>
      <c r="E45" s="9">
        <f t="shared" si="0"/>
        <v>0</v>
      </c>
      <c r="F45" s="9">
        <f t="shared" si="0"/>
        <v>0</v>
      </c>
      <c r="G45" s="9">
        <f t="shared" si="0"/>
        <v>0</v>
      </c>
      <c r="H45" s="9">
        <f t="shared" si="0"/>
        <v>0</v>
      </c>
      <c r="I45" s="9">
        <f>SUM(I40:I44)</f>
        <v>0</v>
      </c>
    </row>
    <row r="46" spans="1:9" x14ac:dyDescent="0.25">
      <c r="I46" s="10" t="str">
        <f>IF(SUM(B45:H45)=I45,"","Review This Input")</f>
        <v/>
      </c>
    </row>
    <row r="49" spans="1:9" x14ac:dyDescent="0.25">
      <c r="A49" s="541" t="s">
        <v>4</v>
      </c>
      <c r="B49" s="541"/>
      <c r="C49" s="541"/>
      <c r="D49" s="541"/>
      <c r="E49" s="541"/>
      <c r="F49" s="541"/>
      <c r="G49" s="541"/>
      <c r="H49" s="541"/>
      <c r="I49" s="541"/>
    </row>
    <row r="50" spans="1:9" x14ac:dyDescent="0.25">
      <c r="A50" s="1"/>
      <c r="B50" s="25" t="s">
        <v>5</v>
      </c>
      <c r="C50" s="25" t="s">
        <v>3</v>
      </c>
      <c r="D50" s="25" t="s">
        <v>6</v>
      </c>
      <c r="E50" s="25" t="s">
        <v>7</v>
      </c>
      <c r="F50" s="25" t="s">
        <v>8</v>
      </c>
      <c r="G50" s="25" t="s">
        <v>9</v>
      </c>
      <c r="H50" s="25" t="s">
        <v>10</v>
      </c>
      <c r="I50" s="25" t="s">
        <v>11</v>
      </c>
    </row>
    <row r="51" spans="1:9" x14ac:dyDescent="0.25">
      <c r="A51" s="2"/>
    </row>
    <row r="52" spans="1:9" ht="26.25" x14ac:dyDescent="0.25">
      <c r="A52" s="7" t="s">
        <v>21</v>
      </c>
      <c r="B52" s="5">
        <v>0</v>
      </c>
      <c r="C52" s="5"/>
      <c r="D52" s="5"/>
      <c r="E52" s="5"/>
      <c r="F52" s="5"/>
      <c r="G52" s="5"/>
      <c r="H52" s="5"/>
      <c r="I52" s="3">
        <f>SUM(B52:H52)</f>
        <v>0</v>
      </c>
    </row>
    <row r="53" spans="1:9" x14ac:dyDescent="0.25">
      <c r="A53" s="11" t="s">
        <v>0</v>
      </c>
      <c r="B53" s="4"/>
      <c r="C53" s="4"/>
      <c r="D53" s="4"/>
      <c r="E53" s="4"/>
      <c r="F53" s="4"/>
      <c r="G53" s="4"/>
      <c r="H53" s="4"/>
      <c r="I53" s="3"/>
    </row>
    <row r="54" spans="1:9" x14ac:dyDescent="0.25">
      <c r="A54" s="7" t="s">
        <v>1</v>
      </c>
      <c r="B54" s="5"/>
      <c r="C54" s="5"/>
      <c r="D54" s="5"/>
      <c r="E54" s="5"/>
      <c r="F54" s="5"/>
      <c r="G54" s="5"/>
      <c r="H54" s="5"/>
      <c r="I54" s="3">
        <f>SUM(B54:H54)</f>
        <v>0</v>
      </c>
    </row>
    <row r="55" spans="1:9" x14ac:dyDescent="0.25">
      <c r="A55" s="7" t="s">
        <v>23</v>
      </c>
      <c r="B55" s="5"/>
      <c r="C55" s="5"/>
      <c r="D55" s="5"/>
      <c r="E55" s="5"/>
      <c r="F55" s="5"/>
      <c r="G55" s="5"/>
      <c r="H55" s="5"/>
      <c r="I55" s="3">
        <f>SUM(B55:H55)</f>
        <v>0</v>
      </c>
    </row>
    <row r="56" spans="1:9" x14ac:dyDescent="0.25">
      <c r="A56" s="7" t="s">
        <v>19</v>
      </c>
      <c r="B56" s="5"/>
      <c r="C56" s="5"/>
      <c r="D56" s="5"/>
      <c r="E56" s="5"/>
      <c r="F56" s="5"/>
      <c r="G56" s="5"/>
      <c r="H56" s="5"/>
      <c r="I56" s="3">
        <f>SUM(B56:H56)</f>
        <v>0</v>
      </c>
    </row>
    <row r="57" spans="1:9" x14ac:dyDescent="0.25">
      <c r="A57" s="12" t="s">
        <v>22</v>
      </c>
      <c r="B57" s="4">
        <f>SUM(B54:B56)</f>
        <v>0</v>
      </c>
      <c r="C57" s="4">
        <f t="shared" ref="C57:H57" si="1">SUM(C54:C56)</f>
        <v>0</v>
      </c>
      <c r="D57" s="4">
        <f t="shared" si="1"/>
        <v>0</v>
      </c>
      <c r="E57" s="4">
        <f t="shared" si="1"/>
        <v>0</v>
      </c>
      <c r="F57" s="4">
        <f t="shared" si="1"/>
        <v>0</v>
      </c>
      <c r="G57" s="4">
        <f t="shared" si="1"/>
        <v>0</v>
      </c>
      <c r="H57" s="4">
        <f t="shared" si="1"/>
        <v>0</v>
      </c>
      <c r="I57" s="3">
        <f>SUM(B57:H57)</f>
        <v>0</v>
      </c>
    </row>
    <row r="58" spans="1:9" x14ac:dyDescent="0.25">
      <c r="A58" s="21" t="s">
        <v>2</v>
      </c>
      <c r="B58" s="9">
        <f>+B52+B57</f>
        <v>0</v>
      </c>
      <c r="C58" s="9">
        <f t="shared" ref="C58:H58" si="2">+C52+C57</f>
        <v>0</v>
      </c>
      <c r="D58" s="9">
        <f t="shared" si="2"/>
        <v>0</v>
      </c>
      <c r="E58" s="9">
        <f t="shared" si="2"/>
        <v>0</v>
      </c>
      <c r="F58" s="9">
        <f t="shared" si="2"/>
        <v>0</v>
      </c>
      <c r="G58" s="9">
        <f t="shared" si="2"/>
        <v>0</v>
      </c>
      <c r="H58" s="9">
        <f t="shared" si="2"/>
        <v>0</v>
      </c>
      <c r="I58" s="9">
        <f>I52+I57</f>
        <v>0</v>
      </c>
    </row>
    <row r="59" spans="1:9" x14ac:dyDescent="0.25">
      <c r="I59" s="10" t="str">
        <f>IF(SUM(B58:H58)=I58,"","Review This Input")</f>
        <v/>
      </c>
    </row>
    <row r="60" spans="1:9" ht="15.75" customHeight="1" x14ac:dyDescent="0.25">
      <c r="G60" s="13"/>
      <c r="H60" s="15" t="s">
        <v>24</v>
      </c>
      <c r="I60" s="14">
        <f>I58-I45</f>
        <v>0</v>
      </c>
    </row>
    <row r="62" spans="1:9" x14ac:dyDescent="0.25">
      <c r="A62" s="541" t="s">
        <v>42</v>
      </c>
      <c r="B62" s="541"/>
      <c r="C62" s="541"/>
      <c r="D62" s="541"/>
      <c r="E62" s="541"/>
      <c r="F62" s="541"/>
      <c r="G62" s="541"/>
      <c r="H62" s="541"/>
      <c r="I62" s="541"/>
    </row>
    <row r="63" spans="1:9" ht="16.5" thickBot="1" x14ac:dyDescent="0.3">
      <c r="A63" s="1" t="s">
        <v>13</v>
      </c>
      <c r="B63" s="25" t="s">
        <v>5</v>
      </c>
      <c r="C63" s="18" t="s">
        <v>3</v>
      </c>
      <c r="D63" s="25" t="s">
        <v>6</v>
      </c>
      <c r="E63" s="25" t="s">
        <v>7</v>
      </c>
      <c r="F63" s="25" t="s">
        <v>8</v>
      </c>
      <c r="G63" s="25" t="s">
        <v>9</v>
      </c>
      <c r="H63" s="25" t="s">
        <v>10</v>
      </c>
      <c r="I63" s="25" t="s">
        <v>11</v>
      </c>
    </row>
    <row r="64" spans="1:9" ht="16.5" thickBot="1" x14ac:dyDescent="0.3">
      <c r="A64" s="17" t="s">
        <v>25</v>
      </c>
      <c r="B64" s="16"/>
      <c r="C64" s="19">
        <v>0</v>
      </c>
      <c r="D64" s="16"/>
      <c r="E64" s="16"/>
      <c r="F64" s="22">
        <v>0</v>
      </c>
      <c r="G64" s="16"/>
      <c r="H64" s="16"/>
      <c r="I64" s="16"/>
    </row>
    <row r="65" spans="1:9" x14ac:dyDescent="0.25">
      <c r="A65" s="2" t="s">
        <v>26</v>
      </c>
    </row>
    <row r="66" spans="1:9" x14ac:dyDescent="0.25">
      <c r="A66" s="6" t="s">
        <v>27</v>
      </c>
      <c r="B66" s="5"/>
      <c r="C66" s="5">
        <f>ROUND(B66*(1+$C$64),0)</f>
        <v>0</v>
      </c>
      <c r="D66" s="5">
        <f>ROUND(C66*(1+$C$64),0)</f>
        <v>0</v>
      </c>
      <c r="E66" s="5">
        <f>ROUND(D66*(1+$C$64),0)</f>
        <v>0</v>
      </c>
      <c r="F66" s="5">
        <f>ROUND(E66*(1+$F$64),0)</f>
        <v>0</v>
      </c>
      <c r="G66" s="5">
        <f>ROUND(F66*(1+$F$64),0)</f>
        <v>0</v>
      </c>
      <c r="H66" s="5">
        <f>ROUND(G66*(1+$F$64),0)</f>
        <v>0</v>
      </c>
      <c r="I66" s="3">
        <f>SUM(B66:H66)</f>
        <v>0</v>
      </c>
    </row>
    <row r="67" spans="1:9" x14ac:dyDescent="0.25">
      <c r="A67" s="7" t="s">
        <v>28</v>
      </c>
      <c r="B67" s="5"/>
      <c r="C67" s="5">
        <f t="shared" ref="C67:E69" si="3">ROUND(B67*(1+$C$64),0)</f>
        <v>0</v>
      </c>
      <c r="D67" s="5">
        <f t="shared" si="3"/>
        <v>0</v>
      </c>
      <c r="E67" s="5">
        <f t="shared" si="3"/>
        <v>0</v>
      </c>
      <c r="F67" s="5">
        <f t="shared" ref="F67:H69" si="4">ROUND(E67*(1+$F$64),0)</f>
        <v>0</v>
      </c>
      <c r="G67" s="5">
        <f t="shared" si="4"/>
        <v>0</v>
      </c>
      <c r="H67" s="5">
        <f t="shared" si="4"/>
        <v>0</v>
      </c>
      <c r="I67" s="3">
        <f>SUM(B67:H67)</f>
        <v>0</v>
      </c>
    </row>
    <row r="68" spans="1:9" x14ac:dyDescent="0.25">
      <c r="A68" s="6" t="s">
        <v>29</v>
      </c>
      <c r="B68" s="5">
        <v>0</v>
      </c>
      <c r="C68" s="5">
        <f t="shared" si="3"/>
        <v>0</v>
      </c>
      <c r="D68" s="5">
        <f t="shared" si="3"/>
        <v>0</v>
      </c>
      <c r="E68" s="5">
        <f t="shared" si="3"/>
        <v>0</v>
      </c>
      <c r="F68" s="5">
        <f t="shared" si="4"/>
        <v>0</v>
      </c>
      <c r="G68" s="5">
        <f t="shared" si="4"/>
        <v>0</v>
      </c>
      <c r="H68" s="5">
        <f t="shared" si="4"/>
        <v>0</v>
      </c>
      <c r="I68" s="3">
        <f>SUM(B68:H68)</f>
        <v>0</v>
      </c>
    </row>
    <row r="69" spans="1:9" x14ac:dyDescent="0.25">
      <c r="A69" s="6" t="s">
        <v>19</v>
      </c>
      <c r="B69" s="5"/>
      <c r="C69" s="5">
        <f t="shared" si="3"/>
        <v>0</v>
      </c>
      <c r="D69" s="5">
        <f t="shared" si="3"/>
        <v>0</v>
      </c>
      <c r="E69" s="5">
        <f t="shared" si="3"/>
        <v>0</v>
      </c>
      <c r="F69" s="5">
        <f t="shared" si="4"/>
        <v>0</v>
      </c>
      <c r="G69" s="5">
        <f t="shared" si="4"/>
        <v>0</v>
      </c>
      <c r="H69" s="5">
        <f t="shared" si="4"/>
        <v>0</v>
      </c>
      <c r="I69" s="3">
        <f>SUM(B69:H69)</f>
        <v>0</v>
      </c>
    </row>
    <row r="70" spans="1:9" x14ac:dyDescent="0.25">
      <c r="A70" s="20" t="s">
        <v>30</v>
      </c>
      <c r="B70" s="9">
        <f t="shared" ref="B70:I70" si="5">SUM(B66:B69)</f>
        <v>0</v>
      </c>
      <c r="C70" s="9">
        <f t="shared" si="5"/>
        <v>0</v>
      </c>
      <c r="D70" s="9">
        <f t="shared" si="5"/>
        <v>0</v>
      </c>
      <c r="E70" s="9">
        <f t="shared" si="5"/>
        <v>0</v>
      </c>
      <c r="F70" s="9">
        <f t="shared" si="5"/>
        <v>0</v>
      </c>
      <c r="G70" s="9">
        <f t="shared" si="5"/>
        <v>0</v>
      </c>
      <c r="H70" s="9">
        <f t="shared" si="5"/>
        <v>0</v>
      </c>
      <c r="I70" s="9">
        <f t="shared" si="5"/>
        <v>0</v>
      </c>
    </row>
    <row r="71" spans="1:9" x14ac:dyDescent="0.25">
      <c r="I71" s="10" t="str">
        <f>IF(SUM(B70:H70)=I70,"","Review This Input")</f>
        <v/>
      </c>
    </row>
    <row r="74" spans="1:9" x14ac:dyDescent="0.25">
      <c r="A74" s="541" t="s">
        <v>52</v>
      </c>
      <c r="B74" s="541"/>
      <c r="C74" s="541"/>
      <c r="D74" s="541"/>
      <c r="E74" s="541"/>
      <c r="F74" s="541"/>
      <c r="G74" s="541"/>
      <c r="H74" s="541"/>
      <c r="I74" s="541"/>
    </row>
    <row r="75" spans="1:9" ht="16.5" thickBot="1" x14ac:dyDescent="0.3">
      <c r="A75" s="1"/>
      <c r="B75" s="25" t="s">
        <v>5</v>
      </c>
      <c r="C75" s="25" t="s">
        <v>3</v>
      </c>
      <c r="D75" s="25" t="s">
        <v>6</v>
      </c>
      <c r="E75" s="25" t="s">
        <v>7</v>
      </c>
      <c r="F75" s="25" t="s">
        <v>8</v>
      </c>
      <c r="G75" s="25" t="s">
        <v>9</v>
      </c>
      <c r="H75" s="25" t="s">
        <v>10</v>
      </c>
      <c r="I75" s="25" t="s">
        <v>11</v>
      </c>
    </row>
    <row r="76" spans="1:9" ht="16.5" thickBot="1" x14ac:dyDescent="0.3">
      <c r="A76" s="17" t="s">
        <v>25</v>
      </c>
      <c r="B76" s="16"/>
      <c r="C76" s="19">
        <v>0</v>
      </c>
      <c r="D76" s="16"/>
      <c r="E76" s="16"/>
      <c r="F76" s="22">
        <v>0</v>
      </c>
      <c r="G76" s="16"/>
      <c r="H76" s="16"/>
    </row>
    <row r="77" spans="1:9" ht="26.25" x14ac:dyDescent="0.25">
      <c r="A77" s="7" t="s">
        <v>21</v>
      </c>
      <c r="B77" s="5">
        <v>0</v>
      </c>
      <c r="C77" s="5">
        <f>ROUND(B77*(1+$C$76),0)</f>
        <v>0</v>
      </c>
      <c r="D77" s="5">
        <f>ROUND(C77*(1+$C$76),0)</f>
        <v>0</v>
      </c>
      <c r="E77" s="5">
        <f>ROUND(D77*(1+$C$76),0)</f>
        <v>0</v>
      </c>
      <c r="F77" s="5">
        <f>ROUND(E77*(1+$F$76),0)</f>
        <v>0</v>
      </c>
      <c r="G77" s="5">
        <f>ROUND(F77*(1+$F$76),0)</f>
        <v>0</v>
      </c>
      <c r="H77" s="5">
        <f>ROUND(G77*(1+$F$76),0)</f>
        <v>0</v>
      </c>
      <c r="I77" s="3">
        <f>SUM(B77:H77)</f>
        <v>0</v>
      </c>
    </row>
    <row r="78" spans="1:9" x14ac:dyDescent="0.25">
      <c r="A78" s="11" t="s">
        <v>31</v>
      </c>
      <c r="B78" s="4"/>
      <c r="C78" s="4"/>
      <c r="D78" s="4"/>
      <c r="E78" s="4"/>
      <c r="F78" s="4"/>
      <c r="G78" s="4"/>
      <c r="H78" s="4"/>
      <c r="I78" s="3"/>
    </row>
    <row r="79" spans="1:9" x14ac:dyDescent="0.25">
      <c r="A79" s="7" t="s">
        <v>1</v>
      </c>
      <c r="B79" s="5"/>
      <c r="C79" s="5"/>
      <c r="D79" s="5"/>
      <c r="E79" s="5"/>
      <c r="F79" s="5"/>
      <c r="G79" s="5"/>
      <c r="H79" s="5"/>
      <c r="I79" s="3">
        <f>SUM(B79:H79)</f>
        <v>0</v>
      </c>
    </row>
    <row r="80" spans="1:9" x14ac:dyDescent="0.25">
      <c r="A80" s="7" t="s">
        <v>23</v>
      </c>
      <c r="B80" s="5"/>
      <c r="C80" s="5"/>
      <c r="D80" s="5"/>
      <c r="E80" s="5"/>
      <c r="F80" s="5"/>
      <c r="G80" s="5"/>
      <c r="H80" s="5"/>
      <c r="I80" s="3">
        <f>SUM(B80:H80)</f>
        <v>0</v>
      </c>
    </row>
    <row r="81" spans="1:9" x14ac:dyDescent="0.25">
      <c r="A81" s="7" t="s">
        <v>19</v>
      </c>
      <c r="B81" s="5"/>
      <c r="C81" s="5"/>
      <c r="D81" s="5"/>
      <c r="E81" s="5"/>
      <c r="F81" s="5"/>
      <c r="G81" s="5"/>
      <c r="H81" s="5"/>
      <c r="I81" s="3">
        <f>SUM(B81:H81)</f>
        <v>0</v>
      </c>
    </row>
    <row r="82" spans="1:9" x14ac:dyDescent="0.25">
      <c r="A82" s="12" t="s">
        <v>22</v>
      </c>
      <c r="B82" s="4">
        <f>SUM(B79:B81)</f>
        <v>0</v>
      </c>
      <c r="C82" s="4">
        <f t="shared" ref="C82:H82" si="6">SUM(C79:C81)</f>
        <v>0</v>
      </c>
      <c r="D82" s="4">
        <f t="shared" si="6"/>
        <v>0</v>
      </c>
      <c r="E82" s="4">
        <f t="shared" si="6"/>
        <v>0</v>
      </c>
      <c r="F82" s="4">
        <f t="shared" si="6"/>
        <v>0</v>
      </c>
      <c r="G82" s="4">
        <f t="shared" si="6"/>
        <v>0</v>
      </c>
      <c r="H82" s="4">
        <f t="shared" si="6"/>
        <v>0</v>
      </c>
      <c r="I82" s="3">
        <f>SUM(B82:H82)</f>
        <v>0</v>
      </c>
    </row>
    <row r="83" spans="1:9" x14ac:dyDescent="0.25">
      <c r="A83" s="8" t="s">
        <v>20</v>
      </c>
      <c r="B83" s="9">
        <f>+B77+B82</f>
        <v>0</v>
      </c>
      <c r="C83" s="9">
        <f t="shared" ref="C83:H83" si="7">+C77+C82</f>
        <v>0</v>
      </c>
      <c r="D83" s="9">
        <f t="shared" si="7"/>
        <v>0</v>
      </c>
      <c r="E83" s="9">
        <f t="shared" si="7"/>
        <v>0</v>
      </c>
      <c r="F83" s="9">
        <f t="shared" si="7"/>
        <v>0</v>
      </c>
      <c r="G83" s="9">
        <f t="shared" si="7"/>
        <v>0</v>
      </c>
      <c r="H83" s="9">
        <f t="shared" si="7"/>
        <v>0</v>
      </c>
      <c r="I83" s="9">
        <f>I77+I82</f>
        <v>0</v>
      </c>
    </row>
    <row r="84" spans="1:9" x14ac:dyDescent="0.25">
      <c r="I84" s="10" t="str">
        <f>IF(SUM(B83:H83)=I83,"","Review This Input")</f>
        <v/>
      </c>
    </row>
    <row r="85" spans="1:9" x14ac:dyDescent="0.25">
      <c r="G85" s="13"/>
      <c r="H85" s="15" t="s">
        <v>24</v>
      </c>
      <c r="I85" s="14">
        <f>I83-I70</f>
        <v>0</v>
      </c>
    </row>
    <row r="87" spans="1:9" x14ac:dyDescent="0.25">
      <c r="A87" s="23" t="s">
        <v>32</v>
      </c>
    </row>
    <row r="89" spans="1:9" x14ac:dyDescent="0.25">
      <c r="A89" s="24" t="s">
        <v>33</v>
      </c>
    </row>
    <row r="90" spans="1:9" x14ac:dyDescent="0.25">
      <c r="A90" s="24"/>
    </row>
    <row r="91" spans="1:9" ht="59.45" customHeight="1" x14ac:dyDescent="0.25">
      <c r="A91" s="542"/>
      <c r="B91" s="543"/>
      <c r="C91" s="543"/>
      <c r="D91" s="543"/>
      <c r="E91" s="543"/>
      <c r="F91" s="543"/>
      <c r="G91" s="543"/>
      <c r="H91" s="544"/>
    </row>
    <row r="93" spans="1:9" ht="59.1" customHeight="1" x14ac:dyDescent="0.25">
      <c r="A93" s="542"/>
      <c r="B93" s="543"/>
      <c r="C93" s="543"/>
      <c r="D93" s="543"/>
      <c r="E93" s="543"/>
      <c r="F93" s="543"/>
      <c r="G93" s="543"/>
      <c r="H93" s="544"/>
    </row>
  </sheetData>
  <customSheetViews>
    <customSheetView guid="{CC421301-7D2A-4DBE-94A6-924C3287D0FE}" state="hidden" topLeftCell="A53">
      <selection activeCell="A9" sqref="A9:I9"/>
      <rowBreaks count="2" manualBreakCount="2">
        <brk id="35" max="16383" man="1"/>
        <brk id="86" max="16383" man="1"/>
      </rowBreaks>
      <pageMargins left="0.7" right="0.7" top="0.75" bottom="0.75" header="0.3" footer="0.3"/>
      <pageSetup scale="80" orientation="portrait" verticalDpi="0" r:id="rId1"/>
      <headerFooter>
        <oddHeader xml:space="preserve">&amp;C&amp;14Wake Transit Plan
Project Request Form </oddHeader>
      </headerFooter>
    </customSheetView>
    <customSheetView guid="{A57ED495-A8F1-41AA-920B-D492B709C260}" state="hidden" topLeftCell="A53">
      <selection activeCell="A9" sqref="A9:I9"/>
      <rowBreaks count="2" manualBreakCount="2">
        <brk id="35" max="16383" man="1"/>
        <brk id="86" max="16383" man="1"/>
      </rowBreaks>
      <pageMargins left="0.7" right="0.7" top="0.75" bottom="0.75" header="0.3" footer="0.3"/>
      <pageSetup scale="80" orientation="portrait" verticalDpi="0" r:id="rId2"/>
      <headerFooter>
        <oddHeader xml:space="preserve">&amp;C&amp;14Wake Transit Plan
Project Request Form </oddHeader>
      </headerFooter>
    </customSheetView>
    <customSheetView guid="{4D895310-04B4-4FFF-ADA4-767CB2A31A78}" state="hidden" topLeftCell="A53">
      <selection activeCell="A9" sqref="A9:I9"/>
      <rowBreaks count="2" manualBreakCount="2">
        <brk id="35" max="16383" man="1"/>
        <brk id="86" max="16383" man="1"/>
      </rowBreaks>
      <pageMargins left="0.7" right="0.7" top="0.75" bottom="0.75" header="0.3" footer="0.3"/>
      <pageSetup scale="80" orientation="portrait" verticalDpi="0" r:id="rId3"/>
      <headerFooter>
        <oddHeader xml:space="preserve">&amp;C&amp;14Wake Transit Plan
Project Request Form </oddHeader>
      </headerFooter>
    </customSheetView>
  </customSheetViews>
  <mergeCells count="37">
    <mergeCell ref="A74:I74"/>
    <mergeCell ref="A91:H91"/>
    <mergeCell ref="A93:H93"/>
    <mergeCell ref="A30:I30"/>
    <mergeCell ref="A32:I32"/>
    <mergeCell ref="A34:I34"/>
    <mergeCell ref="A37:I37"/>
    <mergeCell ref="A49:I49"/>
    <mergeCell ref="A62:I62"/>
    <mergeCell ref="A28:I28"/>
    <mergeCell ref="A7:B7"/>
    <mergeCell ref="A8:I8"/>
    <mergeCell ref="A9:C9"/>
    <mergeCell ref="A10:D10"/>
    <mergeCell ref="A14:I14"/>
    <mergeCell ref="A16:I16"/>
    <mergeCell ref="A18:I18"/>
    <mergeCell ref="A20:I20"/>
    <mergeCell ref="A22:I22"/>
    <mergeCell ref="A23:I24"/>
    <mergeCell ref="A26:I26"/>
    <mergeCell ref="A5:B5"/>
    <mergeCell ref="C5:D5"/>
    <mergeCell ref="E5:I5"/>
    <mergeCell ref="A6:B6"/>
    <mergeCell ref="C6:D6"/>
    <mergeCell ref="E6:G6"/>
    <mergeCell ref="H6:I6"/>
    <mergeCell ref="A2:B2"/>
    <mergeCell ref="C2:D2"/>
    <mergeCell ref="E2:G2"/>
    <mergeCell ref="H2:I2"/>
    <mergeCell ref="A3:B4"/>
    <mergeCell ref="C3:D4"/>
    <mergeCell ref="E3:G3"/>
    <mergeCell ref="H3:I4"/>
    <mergeCell ref="E4:G4"/>
  </mergeCells>
  <pageMargins left="0.7" right="0.7" top="0.75" bottom="0.75" header="0.3" footer="0.3"/>
  <pageSetup scale="80" orientation="portrait" verticalDpi="0" r:id="rId4"/>
  <headerFooter>
    <oddHeader xml:space="preserve">&amp;C&amp;14Wake Transit Plan
Project Request Form </oddHeader>
  </headerFooter>
  <rowBreaks count="2" manualBreakCount="2">
    <brk id="35" max="16383" man="1"/>
    <brk id="86" max="16383" man="1"/>
  </rowBreaks>
  <legacyDrawing r:id="rId5"/>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rgb="FFFF0000"/>
  </sheetPr>
  <dimension ref="A2:I87"/>
  <sheetViews>
    <sheetView workbookViewId="0">
      <pane ySplit="4" topLeftCell="A77" activePane="bottomLeft" state="frozen"/>
      <selection pane="bottomLeft" activeCell="A9" sqref="A9:I9"/>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ht="29.1" customHeight="1" x14ac:dyDescent="0.25">
      <c r="A2" s="515" t="s">
        <v>34</v>
      </c>
      <c r="B2" s="515"/>
      <c r="C2" s="515" t="s">
        <v>35</v>
      </c>
      <c r="D2" s="515"/>
      <c r="E2" s="516" t="s">
        <v>36</v>
      </c>
      <c r="F2" s="517"/>
      <c r="G2" s="517"/>
      <c r="H2" s="545" t="s">
        <v>41</v>
      </c>
      <c r="I2" s="545"/>
    </row>
    <row r="3" spans="1:9" x14ac:dyDescent="0.25">
      <c r="A3" s="518"/>
      <c r="B3" s="518"/>
      <c r="C3" s="518"/>
      <c r="D3" s="518"/>
      <c r="E3" s="519"/>
      <c r="F3" s="519"/>
      <c r="G3" s="519"/>
      <c r="H3" s="546">
        <f>I64</f>
        <v>1049869</v>
      </c>
      <c r="I3" s="547"/>
    </row>
    <row r="4" spans="1:9" x14ac:dyDescent="0.25">
      <c r="A4" s="518"/>
      <c r="B4" s="518"/>
      <c r="C4" s="518"/>
      <c r="D4" s="518"/>
      <c r="E4" s="521"/>
      <c r="F4" s="518"/>
      <c r="G4" s="518"/>
      <c r="H4" s="548"/>
      <c r="I4" s="549"/>
    </row>
    <row r="5" spans="1:9" ht="23.1" customHeight="1" x14ac:dyDescent="0.25">
      <c r="A5" s="525" t="s">
        <v>57</v>
      </c>
      <c r="B5" s="526"/>
      <c r="C5" s="26"/>
      <c r="D5" s="26"/>
      <c r="E5" s="26"/>
      <c r="F5" s="26"/>
      <c r="G5" s="26"/>
      <c r="H5" s="26"/>
      <c r="I5" s="27"/>
    </row>
    <row r="6" spans="1:9" ht="114" customHeight="1" x14ac:dyDescent="0.25">
      <c r="A6" s="535"/>
      <c r="B6" s="535"/>
      <c r="C6" s="535"/>
      <c r="D6" s="535"/>
      <c r="E6" s="535"/>
      <c r="F6" s="535"/>
      <c r="G6" s="535"/>
      <c r="H6" s="535"/>
      <c r="I6" s="536"/>
    </row>
    <row r="7" spans="1:9" x14ac:dyDescent="0.25">
      <c r="A7" s="530" t="s">
        <v>53</v>
      </c>
      <c r="B7" s="531"/>
      <c r="C7" s="531"/>
      <c r="D7" s="28"/>
      <c r="E7" s="29"/>
      <c r="F7" s="29"/>
      <c r="G7" s="29"/>
      <c r="H7" s="29"/>
      <c r="I7" s="30"/>
    </row>
    <row r="8" spans="1:9" x14ac:dyDescent="0.25">
      <c r="A8" s="532" t="s">
        <v>45</v>
      </c>
      <c r="B8" s="533"/>
      <c r="C8" s="533"/>
      <c r="D8" s="533"/>
      <c r="E8" s="31"/>
      <c r="F8" s="31"/>
      <c r="G8" s="31"/>
      <c r="H8" s="31"/>
      <c r="I8" s="32"/>
    </row>
    <row r="9" spans="1:9" ht="11.1" customHeight="1" x14ac:dyDescent="0.25"/>
    <row r="10" spans="1:9" ht="15" customHeight="1" x14ac:dyDescent="0.25">
      <c r="A10" s="33" t="s">
        <v>59</v>
      </c>
      <c r="B10" s="33"/>
      <c r="C10" s="33"/>
      <c r="D10" s="33"/>
      <c r="E10" s="33"/>
      <c r="F10" s="33"/>
      <c r="G10" s="33"/>
      <c r="H10" s="33"/>
      <c r="I10" s="33"/>
    </row>
    <row r="11" spans="1:9" ht="16.5" x14ac:dyDescent="0.25">
      <c r="A11" s="34"/>
      <c r="B11" s="34"/>
      <c r="C11" s="34"/>
      <c r="D11" s="34"/>
      <c r="E11" s="34"/>
      <c r="F11" s="34"/>
      <c r="G11" s="34"/>
      <c r="H11" s="34"/>
      <c r="I11" s="34"/>
    </row>
    <row r="12" spans="1:9" ht="74.099999999999994" customHeight="1" x14ac:dyDescent="0.25">
      <c r="A12" s="537"/>
      <c r="B12" s="538"/>
      <c r="C12" s="538"/>
      <c r="D12" s="538"/>
      <c r="E12" s="538"/>
      <c r="F12" s="538"/>
      <c r="G12" s="538"/>
      <c r="H12" s="538"/>
      <c r="I12" s="539"/>
    </row>
    <row r="13" spans="1:9" ht="16.5" x14ac:dyDescent="0.25">
      <c r="A13" s="34"/>
      <c r="B13" s="34"/>
      <c r="C13" s="34"/>
      <c r="D13" s="34"/>
      <c r="E13" s="34"/>
      <c r="F13" s="34"/>
      <c r="G13" s="34"/>
      <c r="H13" s="34"/>
      <c r="I13" s="34"/>
    </row>
    <row r="14" spans="1:9" ht="23.1" customHeight="1" x14ac:dyDescent="0.25">
      <c r="A14" s="524" t="s">
        <v>61</v>
      </c>
      <c r="B14" s="524"/>
      <c r="C14" s="524"/>
      <c r="D14" s="524"/>
      <c r="E14" s="524"/>
      <c r="F14" s="524"/>
      <c r="G14" s="524"/>
      <c r="H14" s="524"/>
      <c r="I14" s="524"/>
    </row>
    <row r="15" spans="1:9" ht="16.5" x14ac:dyDescent="0.25">
      <c r="A15" s="34"/>
      <c r="B15" s="34"/>
      <c r="C15" s="34"/>
      <c r="D15" s="34"/>
      <c r="E15" s="34"/>
      <c r="F15" s="34"/>
      <c r="G15" s="34"/>
      <c r="H15" s="34"/>
      <c r="I15" s="34"/>
    </row>
    <row r="16" spans="1:9" ht="57" customHeight="1" x14ac:dyDescent="0.25">
      <c r="A16" s="537"/>
      <c r="B16" s="538"/>
      <c r="C16" s="538"/>
      <c r="D16" s="538"/>
      <c r="E16" s="538"/>
      <c r="F16" s="538"/>
      <c r="G16" s="538"/>
      <c r="H16" s="538"/>
      <c r="I16" s="539"/>
    </row>
    <row r="17" spans="1:9" ht="8.1" customHeight="1" x14ac:dyDescent="0.25">
      <c r="A17" s="34"/>
      <c r="B17" s="34"/>
      <c r="C17" s="34"/>
      <c r="D17" s="34"/>
      <c r="E17" s="34"/>
      <c r="F17" s="34"/>
      <c r="G17" s="34"/>
      <c r="H17" s="34"/>
      <c r="I17" s="34"/>
    </row>
    <row r="18" spans="1:9" ht="15" customHeight="1" x14ac:dyDescent="0.25">
      <c r="A18" s="524" t="s">
        <v>63</v>
      </c>
      <c r="B18" s="524"/>
      <c r="C18" s="524"/>
      <c r="D18" s="524"/>
      <c r="E18" s="524"/>
      <c r="F18" s="524"/>
      <c r="G18" s="524"/>
      <c r="H18" s="524"/>
      <c r="I18" s="524"/>
    </row>
    <row r="19" spans="1:9" ht="16.5" x14ac:dyDescent="0.25">
      <c r="A19" s="34"/>
      <c r="B19" s="34"/>
      <c r="C19" s="34"/>
      <c r="D19" s="34"/>
      <c r="E19" s="34"/>
      <c r="F19" s="34"/>
      <c r="G19" s="34"/>
      <c r="H19" s="34"/>
      <c r="I19" s="34"/>
    </row>
    <row r="20" spans="1:9" ht="33" customHeight="1" x14ac:dyDescent="0.25">
      <c r="A20" s="537"/>
      <c r="B20" s="538"/>
      <c r="C20" s="538"/>
      <c r="D20" s="538"/>
      <c r="E20" s="538"/>
      <c r="F20" s="538"/>
      <c r="G20" s="538"/>
      <c r="H20" s="538"/>
      <c r="I20" s="539"/>
    </row>
    <row r="21" spans="1:9" x14ac:dyDescent="0.25">
      <c r="A21" s="540" t="s">
        <v>65</v>
      </c>
      <c r="B21" s="540"/>
      <c r="C21" s="540"/>
      <c r="D21" s="540"/>
      <c r="E21" s="540"/>
      <c r="F21" s="540"/>
      <c r="G21" s="540"/>
      <c r="H21" s="540"/>
      <c r="I21" s="540"/>
    </row>
    <row r="22" spans="1:9" x14ac:dyDescent="0.25">
      <c r="A22" s="524"/>
      <c r="B22" s="524"/>
      <c r="C22" s="524"/>
      <c r="D22" s="524"/>
      <c r="E22" s="524"/>
      <c r="F22" s="524"/>
      <c r="G22" s="524"/>
      <c r="H22" s="524"/>
      <c r="I22" s="524"/>
    </row>
    <row r="23" spans="1:9" ht="16.5" x14ac:dyDescent="0.25">
      <c r="A23" s="34"/>
      <c r="B23" s="34"/>
      <c r="C23" s="34"/>
      <c r="D23" s="34"/>
      <c r="E23" s="34"/>
      <c r="F23" s="34"/>
      <c r="G23" s="34"/>
      <c r="H23" s="34"/>
      <c r="I23" s="34"/>
    </row>
    <row r="24" spans="1:9" ht="74.45" customHeight="1" x14ac:dyDescent="0.25">
      <c r="A24" s="537"/>
      <c r="B24" s="538"/>
      <c r="C24" s="538"/>
      <c r="D24" s="538"/>
      <c r="E24" s="538"/>
      <c r="F24" s="538"/>
      <c r="G24" s="538"/>
      <c r="H24" s="538"/>
      <c r="I24" s="539"/>
    </row>
    <row r="25" spans="1:9" ht="16.5" x14ac:dyDescent="0.25">
      <c r="A25" s="34"/>
      <c r="B25" s="34"/>
      <c r="C25" s="34"/>
      <c r="D25" s="34"/>
      <c r="E25" s="34"/>
      <c r="F25" s="34"/>
      <c r="G25" s="34"/>
      <c r="H25" s="34"/>
      <c r="I25" s="34"/>
    </row>
    <row r="26" spans="1:9" ht="16.5" x14ac:dyDescent="0.25">
      <c r="A26" s="524" t="s">
        <v>67</v>
      </c>
      <c r="B26" s="524"/>
      <c r="C26" s="524"/>
      <c r="D26" s="524"/>
      <c r="E26" s="524"/>
      <c r="F26" s="524"/>
      <c r="G26" s="524"/>
      <c r="H26" s="524"/>
      <c r="I26" s="524"/>
    </row>
    <row r="27" spans="1:9" ht="16.5" x14ac:dyDescent="0.25">
      <c r="A27" s="34"/>
      <c r="B27" s="34"/>
      <c r="C27" s="34"/>
      <c r="D27" s="34"/>
      <c r="E27" s="34"/>
      <c r="F27" s="34"/>
      <c r="G27" s="34"/>
      <c r="H27" s="34"/>
      <c r="I27" s="34"/>
    </row>
    <row r="28" spans="1:9" ht="92.1" customHeight="1" x14ac:dyDescent="0.25">
      <c r="A28" s="537"/>
      <c r="B28" s="538"/>
      <c r="C28" s="538"/>
      <c r="D28" s="538"/>
      <c r="E28" s="538"/>
      <c r="F28" s="538"/>
      <c r="G28" s="538"/>
      <c r="H28" s="538"/>
      <c r="I28" s="539"/>
    </row>
    <row r="29" spans="1:9" ht="16.5" x14ac:dyDescent="0.25">
      <c r="A29" s="34"/>
      <c r="B29" s="34"/>
      <c r="C29" s="34"/>
      <c r="D29" s="34"/>
      <c r="E29" s="34"/>
      <c r="F29" s="34"/>
      <c r="G29" s="34"/>
      <c r="H29" s="34"/>
      <c r="I29" s="34"/>
    </row>
    <row r="30" spans="1:9" ht="42.75" customHeight="1" x14ac:dyDescent="0.25">
      <c r="A30" s="551" t="s">
        <v>69</v>
      </c>
      <c r="B30" s="551"/>
      <c r="C30" s="551"/>
      <c r="D30" s="551"/>
      <c r="E30" s="551"/>
      <c r="F30" s="551"/>
      <c r="G30" s="551"/>
      <c r="H30" s="551"/>
      <c r="I30" s="551"/>
    </row>
    <row r="31" spans="1:9" ht="16.5" x14ac:dyDescent="0.25">
      <c r="A31" s="34"/>
      <c r="B31" s="34"/>
      <c r="C31" s="34"/>
      <c r="D31" s="34"/>
      <c r="E31" s="34"/>
      <c r="F31" s="34"/>
      <c r="G31" s="34"/>
      <c r="H31" s="34"/>
      <c r="I31" s="34"/>
    </row>
    <row r="32" spans="1:9" ht="33" customHeight="1" x14ac:dyDescent="0.25">
      <c r="A32" s="537"/>
      <c r="B32" s="538"/>
      <c r="C32" s="538"/>
      <c r="D32" s="538"/>
      <c r="E32" s="538"/>
      <c r="F32" s="538"/>
      <c r="G32" s="538"/>
      <c r="H32" s="538"/>
      <c r="I32" s="539"/>
    </row>
    <row r="33" spans="1:9" ht="16.5" x14ac:dyDescent="0.25">
      <c r="A33" s="35"/>
      <c r="B33" s="35"/>
      <c r="C33" s="35"/>
      <c r="D33" s="35"/>
      <c r="E33" s="35"/>
      <c r="F33" s="35"/>
      <c r="G33" s="35"/>
      <c r="H33" s="35"/>
      <c r="I33" s="35"/>
    </row>
    <row r="34" spans="1:9" ht="33" customHeight="1" x14ac:dyDescent="0.25">
      <c r="A34" s="524" t="s">
        <v>71</v>
      </c>
      <c r="B34" s="524"/>
      <c r="C34" s="524"/>
      <c r="D34" s="524"/>
      <c r="E34" s="524"/>
      <c r="F34" s="524"/>
      <c r="G34" s="524"/>
      <c r="H34" s="524"/>
      <c r="I34" s="524"/>
    </row>
    <row r="35" spans="1:9" ht="16.5" x14ac:dyDescent="0.25">
      <c r="A35" s="35"/>
      <c r="B35" s="35"/>
      <c r="C35" s="35"/>
      <c r="D35" s="35"/>
      <c r="E35" s="35"/>
      <c r="F35" s="35"/>
      <c r="G35" s="35"/>
      <c r="H35" s="35"/>
      <c r="I35" s="35"/>
    </row>
    <row r="36" spans="1:9" ht="61.35" customHeight="1" x14ac:dyDescent="0.25">
      <c r="A36" s="534"/>
      <c r="B36" s="535"/>
      <c r="C36" s="535"/>
      <c r="D36" s="535"/>
      <c r="E36" s="535"/>
      <c r="F36" s="535"/>
      <c r="G36" s="535"/>
      <c r="H36" s="535"/>
      <c r="I36" s="536"/>
    </row>
    <row r="37" spans="1:9" ht="16.5" x14ac:dyDescent="0.25">
      <c r="A37" s="35"/>
      <c r="B37" s="35"/>
      <c r="C37" s="35"/>
      <c r="D37" s="35"/>
      <c r="E37" s="35"/>
      <c r="F37" s="35"/>
      <c r="G37" s="35"/>
      <c r="H37" s="35"/>
      <c r="I37" s="35"/>
    </row>
    <row r="38" spans="1:9" ht="20.45" customHeight="1" x14ac:dyDescent="0.25">
      <c r="A38" s="550" t="s">
        <v>73</v>
      </c>
      <c r="B38" s="550"/>
      <c r="C38" s="550"/>
      <c r="D38" s="550"/>
      <c r="E38" s="550"/>
      <c r="F38" s="550"/>
      <c r="G38" s="550"/>
      <c r="H38" s="550"/>
      <c r="I38" s="550"/>
    </row>
    <row r="39" spans="1:9" ht="16.5" x14ac:dyDescent="0.25">
      <c r="A39" s="35"/>
      <c r="B39" s="36" t="s">
        <v>74</v>
      </c>
      <c r="C39" s="35"/>
      <c r="D39" s="35"/>
      <c r="E39" s="35"/>
      <c r="F39" s="35"/>
      <c r="G39" s="35"/>
      <c r="H39" s="35"/>
      <c r="I39" s="35"/>
    </row>
    <row r="40" spans="1:9" ht="16.5" x14ac:dyDescent="0.25">
      <c r="A40" s="35"/>
      <c r="B40" s="36" t="s">
        <v>75</v>
      </c>
      <c r="C40" s="35"/>
      <c r="D40" s="35"/>
      <c r="E40" s="35"/>
      <c r="F40" s="35"/>
      <c r="G40" s="35"/>
      <c r="H40" s="35"/>
      <c r="I40" s="35"/>
    </row>
    <row r="41" spans="1:9" ht="16.5" x14ac:dyDescent="0.25">
      <c r="A41" s="35"/>
      <c r="B41" s="36" t="s">
        <v>76</v>
      </c>
      <c r="C41" s="35"/>
      <c r="D41" s="35"/>
      <c r="E41" s="35"/>
      <c r="F41" s="35"/>
      <c r="G41" s="35"/>
      <c r="H41" s="35"/>
      <c r="I41" s="35"/>
    </row>
    <row r="42" spans="1:9" ht="16.5" x14ac:dyDescent="0.25">
      <c r="A42" s="35"/>
      <c r="B42" s="36" t="s">
        <v>77</v>
      </c>
      <c r="C42" s="35"/>
      <c r="D42" s="35"/>
      <c r="E42" s="35"/>
      <c r="F42" s="35"/>
      <c r="G42" s="35"/>
      <c r="H42" s="35"/>
      <c r="I42" s="35"/>
    </row>
    <row r="43" spans="1:9" ht="16.5" x14ac:dyDescent="0.25">
      <c r="A43" s="35"/>
      <c r="B43" s="36" t="s">
        <v>78</v>
      </c>
      <c r="C43" s="35"/>
      <c r="D43" s="35"/>
      <c r="E43" s="35"/>
      <c r="F43" s="35"/>
      <c r="G43" s="35"/>
      <c r="H43" s="35"/>
      <c r="I43" s="35"/>
    </row>
    <row r="44" spans="1:9" ht="16.5" x14ac:dyDescent="0.25">
      <c r="A44" s="35"/>
      <c r="B44" s="36" t="s">
        <v>79</v>
      </c>
      <c r="C44" s="35"/>
      <c r="D44" s="35"/>
      <c r="E44" s="35"/>
      <c r="F44" s="35"/>
      <c r="G44" s="35"/>
      <c r="H44" s="35"/>
      <c r="I44" s="35"/>
    </row>
    <row r="45" spans="1:9" ht="16.5" x14ac:dyDescent="0.25">
      <c r="A45" s="35"/>
      <c r="B45" s="36"/>
      <c r="C45" s="35"/>
      <c r="D45" s="35"/>
      <c r="E45" s="35"/>
      <c r="F45" s="35"/>
      <c r="G45" s="35"/>
      <c r="H45" s="35"/>
      <c r="I45" s="35"/>
    </row>
    <row r="46" spans="1:9" ht="24" customHeight="1" x14ac:dyDescent="0.25">
      <c r="A46" s="537"/>
      <c r="B46" s="538"/>
      <c r="C46" s="538"/>
      <c r="D46" s="538"/>
      <c r="E46" s="538"/>
      <c r="F46" s="538"/>
      <c r="G46" s="538"/>
      <c r="H46" s="538"/>
      <c r="I46" s="539"/>
    </row>
    <row r="47" spans="1:9" ht="16.5" x14ac:dyDescent="0.25">
      <c r="A47" s="35"/>
      <c r="B47" s="36"/>
      <c r="C47" s="35"/>
      <c r="D47" s="35"/>
      <c r="E47" s="35"/>
      <c r="F47" s="35"/>
      <c r="G47" s="35"/>
      <c r="H47" s="35"/>
      <c r="I47" s="35"/>
    </row>
    <row r="48" spans="1:9" ht="43.35" customHeight="1" x14ac:dyDescent="0.25">
      <c r="A48" s="524" t="s">
        <v>81</v>
      </c>
      <c r="B48" s="524"/>
      <c r="C48" s="524"/>
      <c r="D48" s="524"/>
      <c r="E48" s="524"/>
      <c r="F48" s="524"/>
      <c r="G48" s="524"/>
      <c r="H48" s="524"/>
      <c r="I48" s="524"/>
    </row>
    <row r="49" spans="1:9" ht="16.5" x14ac:dyDescent="0.25">
      <c r="A49" s="35"/>
      <c r="B49" s="36"/>
      <c r="C49" s="35"/>
      <c r="D49" s="35"/>
      <c r="E49" s="35"/>
      <c r="F49" s="35"/>
      <c r="G49" s="35"/>
      <c r="H49" s="35"/>
      <c r="I49" s="35"/>
    </row>
    <row r="50" spans="1:9" ht="22.35" customHeight="1" x14ac:dyDescent="0.25">
      <c r="A50" s="537"/>
      <c r="B50" s="538"/>
      <c r="C50" s="538"/>
      <c r="D50" s="538"/>
      <c r="E50" s="538"/>
      <c r="F50" s="538"/>
      <c r="G50" s="538"/>
      <c r="H50" s="538"/>
      <c r="I50" s="539"/>
    </row>
    <row r="51" spans="1:9" ht="16.5" x14ac:dyDescent="0.25">
      <c r="A51" s="35"/>
      <c r="B51" s="36"/>
      <c r="C51" s="35"/>
      <c r="D51" s="35"/>
      <c r="E51" s="35"/>
      <c r="F51" s="35"/>
      <c r="G51" s="35"/>
      <c r="H51" s="35"/>
      <c r="I51" s="35"/>
    </row>
    <row r="52" spans="1:9" ht="16.5" x14ac:dyDescent="0.25">
      <c r="A52" s="35"/>
      <c r="B52" s="35"/>
      <c r="C52" s="35"/>
      <c r="D52" s="35"/>
      <c r="E52" s="35"/>
      <c r="F52" s="35"/>
      <c r="G52" s="35"/>
      <c r="H52" s="35"/>
      <c r="I52" s="35"/>
    </row>
    <row r="56" spans="1:9" x14ac:dyDescent="0.25">
      <c r="A56" s="541" t="s">
        <v>83</v>
      </c>
      <c r="B56" s="541"/>
      <c r="C56" s="541"/>
      <c r="D56" s="541"/>
      <c r="E56" s="541"/>
      <c r="F56" s="541"/>
      <c r="G56" s="541"/>
      <c r="H56" s="541"/>
      <c r="I56" s="541"/>
    </row>
    <row r="57" spans="1:9" ht="16.5" thickBot="1" x14ac:dyDescent="0.3">
      <c r="A57" s="1" t="s">
        <v>13</v>
      </c>
      <c r="B57" s="25" t="s">
        <v>5</v>
      </c>
      <c r="C57" s="18" t="s">
        <v>3</v>
      </c>
      <c r="D57" s="25" t="s">
        <v>6</v>
      </c>
      <c r="E57" s="25" t="s">
        <v>7</v>
      </c>
      <c r="F57" s="25" t="s">
        <v>8</v>
      </c>
      <c r="G57" s="25" t="s">
        <v>9</v>
      </c>
      <c r="H57" s="25" t="s">
        <v>10</v>
      </c>
      <c r="I57" s="25" t="s">
        <v>11</v>
      </c>
    </row>
    <row r="58" spans="1:9" ht="16.5" thickBot="1" x14ac:dyDescent="0.3">
      <c r="A58" s="17" t="s">
        <v>25</v>
      </c>
      <c r="B58" s="16"/>
      <c r="C58" s="19">
        <v>2.5000000000000001E-2</v>
      </c>
      <c r="D58" s="16"/>
      <c r="E58" s="16"/>
      <c r="F58" s="22">
        <v>2.5000000000000001E-2</v>
      </c>
      <c r="G58" s="16"/>
      <c r="H58" s="16"/>
      <c r="I58" s="16"/>
    </row>
    <row r="59" spans="1:9" x14ac:dyDescent="0.25">
      <c r="A59" s="2" t="s">
        <v>26</v>
      </c>
    </row>
    <row r="60" spans="1:9" x14ac:dyDescent="0.25">
      <c r="A60" s="6" t="s">
        <v>27</v>
      </c>
      <c r="B60" s="5"/>
      <c r="C60" s="5">
        <f>ROUND(B60*(1+$C$58),0)</f>
        <v>0</v>
      </c>
      <c r="D60" s="5">
        <f t="shared" ref="C60:E63" si="0">ROUND(C60*(1+$C$58),0)</f>
        <v>0</v>
      </c>
      <c r="E60" s="5">
        <f t="shared" si="0"/>
        <v>0</v>
      </c>
      <c r="F60" s="5">
        <f>ROUND(E60*(1+$F$58),0)</f>
        <v>0</v>
      </c>
      <c r="G60" s="5">
        <f t="shared" ref="F60:H63" si="1">ROUND(F60*(1+$F$58),0)</f>
        <v>0</v>
      </c>
      <c r="H60" s="5">
        <f t="shared" si="1"/>
        <v>0</v>
      </c>
      <c r="I60" s="3">
        <f>SUM(B60:H60)</f>
        <v>0</v>
      </c>
    </row>
    <row r="61" spans="1:9" x14ac:dyDescent="0.25">
      <c r="A61" s="7" t="s">
        <v>28</v>
      </c>
      <c r="B61" s="5">
        <v>125000</v>
      </c>
      <c r="C61" s="5">
        <v>179375</v>
      </c>
      <c r="D61" s="5">
        <v>131328</v>
      </c>
      <c r="E61" s="5">
        <f t="shared" si="0"/>
        <v>134611</v>
      </c>
      <c r="F61" s="5">
        <v>193167</v>
      </c>
      <c r="G61" s="5">
        <v>141426</v>
      </c>
      <c r="H61" s="5">
        <f t="shared" si="1"/>
        <v>144962</v>
      </c>
      <c r="I61" s="3">
        <f>SUM(B61:H61)</f>
        <v>1049869</v>
      </c>
    </row>
    <row r="62" spans="1:9" x14ac:dyDescent="0.25">
      <c r="A62" s="6" t="s">
        <v>29</v>
      </c>
      <c r="B62" s="5">
        <v>0</v>
      </c>
      <c r="C62" s="5">
        <f t="shared" si="0"/>
        <v>0</v>
      </c>
      <c r="D62" s="5">
        <f t="shared" si="0"/>
        <v>0</v>
      </c>
      <c r="E62" s="5">
        <f t="shared" si="0"/>
        <v>0</v>
      </c>
      <c r="F62" s="5">
        <f t="shared" si="1"/>
        <v>0</v>
      </c>
      <c r="G62" s="5">
        <f t="shared" si="1"/>
        <v>0</v>
      </c>
      <c r="H62" s="5">
        <f t="shared" si="1"/>
        <v>0</v>
      </c>
      <c r="I62" s="3">
        <f>SUM(B62:H62)</f>
        <v>0</v>
      </c>
    </row>
    <row r="63" spans="1:9" x14ac:dyDescent="0.25">
      <c r="A63" s="6" t="s">
        <v>19</v>
      </c>
      <c r="B63" s="5"/>
      <c r="C63" s="5">
        <f t="shared" si="0"/>
        <v>0</v>
      </c>
      <c r="D63" s="5">
        <f t="shared" si="0"/>
        <v>0</v>
      </c>
      <c r="E63" s="5">
        <f t="shared" si="0"/>
        <v>0</v>
      </c>
      <c r="F63" s="5">
        <f t="shared" si="1"/>
        <v>0</v>
      </c>
      <c r="G63" s="5">
        <f t="shared" si="1"/>
        <v>0</v>
      </c>
      <c r="H63" s="5">
        <f t="shared" si="1"/>
        <v>0</v>
      </c>
      <c r="I63" s="3">
        <f>SUM(B63:H63)</f>
        <v>0</v>
      </c>
    </row>
    <row r="64" spans="1:9" x14ac:dyDescent="0.25">
      <c r="A64" s="20" t="s">
        <v>30</v>
      </c>
      <c r="B64" s="9">
        <f t="shared" ref="B64:I64" si="2">SUM(B60:B63)</f>
        <v>125000</v>
      </c>
      <c r="C64" s="9">
        <f t="shared" si="2"/>
        <v>179375</v>
      </c>
      <c r="D64" s="9">
        <f t="shared" si="2"/>
        <v>131328</v>
      </c>
      <c r="E64" s="9">
        <f t="shared" si="2"/>
        <v>134611</v>
      </c>
      <c r="F64" s="9">
        <f t="shared" si="2"/>
        <v>193167</v>
      </c>
      <c r="G64" s="9">
        <f t="shared" si="2"/>
        <v>141426</v>
      </c>
      <c r="H64" s="9">
        <f t="shared" si="2"/>
        <v>144962</v>
      </c>
      <c r="I64" s="9">
        <f t="shared" si="2"/>
        <v>1049869</v>
      </c>
    </row>
    <row r="65" spans="1:9" x14ac:dyDescent="0.25">
      <c r="I65" s="10" t="str">
        <f>IF(SUM(B64:H64)=I64,"","Review This Input")</f>
        <v/>
      </c>
    </row>
    <row r="68" spans="1:9" x14ac:dyDescent="0.25">
      <c r="A68" s="541" t="s">
        <v>52</v>
      </c>
      <c r="B68" s="541"/>
      <c r="C68" s="541"/>
      <c r="D68" s="541"/>
      <c r="E68" s="541"/>
      <c r="F68" s="541"/>
      <c r="G68" s="541"/>
      <c r="H68" s="541"/>
      <c r="I68" s="541"/>
    </row>
    <row r="69" spans="1:9" ht="16.5" thickBot="1" x14ac:dyDescent="0.3">
      <c r="A69" s="1"/>
      <c r="B69" s="25" t="s">
        <v>5</v>
      </c>
      <c r="C69" s="25" t="s">
        <v>3</v>
      </c>
      <c r="D69" s="25" t="s">
        <v>6</v>
      </c>
      <c r="E69" s="25" t="s">
        <v>7</v>
      </c>
      <c r="F69" s="25" t="s">
        <v>8</v>
      </c>
      <c r="G69" s="25" t="s">
        <v>9</v>
      </c>
      <c r="H69" s="25" t="s">
        <v>10</v>
      </c>
      <c r="I69" s="25" t="s">
        <v>11</v>
      </c>
    </row>
    <row r="70" spans="1:9" ht="16.5" thickBot="1" x14ac:dyDescent="0.3">
      <c r="A70" s="17" t="s">
        <v>25</v>
      </c>
      <c r="B70" s="16"/>
      <c r="C70" s="19">
        <v>2.5000000000000001E-2</v>
      </c>
      <c r="D70" s="16"/>
      <c r="E70" s="16"/>
      <c r="F70" s="22">
        <v>2.5000000000000001E-2</v>
      </c>
      <c r="G70" s="16"/>
      <c r="H70" s="16"/>
    </row>
    <row r="71" spans="1:9" ht="26.25" x14ac:dyDescent="0.25">
      <c r="A71" s="7" t="s">
        <v>21</v>
      </c>
      <c r="B71" s="5">
        <f>B61</f>
        <v>125000</v>
      </c>
      <c r="C71" s="5">
        <f>C61</f>
        <v>179375</v>
      </c>
      <c r="D71" s="5">
        <f>D61</f>
        <v>131328</v>
      </c>
      <c r="E71" s="5">
        <f>ROUND(D71*(1+$C$70),0)</f>
        <v>134611</v>
      </c>
      <c r="F71" s="5">
        <f>F61</f>
        <v>193167</v>
      </c>
      <c r="G71" s="5">
        <f>G61</f>
        <v>141426</v>
      </c>
      <c r="H71" s="5">
        <f>ROUND(G71*(1+$F$70),0)</f>
        <v>144962</v>
      </c>
      <c r="I71" s="3">
        <f>SUM(B71:H71)</f>
        <v>1049869</v>
      </c>
    </row>
    <row r="72" spans="1:9" x14ac:dyDescent="0.25">
      <c r="A72" s="11" t="s">
        <v>31</v>
      </c>
      <c r="B72" s="4"/>
      <c r="C72" s="4"/>
      <c r="D72" s="4"/>
      <c r="E72" s="4"/>
      <c r="F72" s="4"/>
      <c r="G72" s="4"/>
      <c r="H72" s="4"/>
      <c r="I72" s="3"/>
    </row>
    <row r="73" spans="1:9" x14ac:dyDescent="0.25">
      <c r="A73" s="7" t="s">
        <v>1</v>
      </c>
      <c r="B73" s="5"/>
      <c r="C73" s="5"/>
      <c r="D73" s="5"/>
      <c r="E73" s="5"/>
      <c r="F73" s="5"/>
      <c r="G73" s="5"/>
      <c r="H73" s="5"/>
      <c r="I73" s="3">
        <f>SUM(B73:H73)</f>
        <v>0</v>
      </c>
    </row>
    <row r="74" spans="1:9" x14ac:dyDescent="0.25">
      <c r="A74" s="7" t="s">
        <v>23</v>
      </c>
      <c r="B74" s="5"/>
      <c r="C74" s="5"/>
      <c r="D74" s="5"/>
      <c r="E74" s="5"/>
      <c r="F74" s="5"/>
      <c r="G74" s="5"/>
      <c r="H74" s="5"/>
      <c r="I74" s="3">
        <f>SUM(B74:H74)</f>
        <v>0</v>
      </c>
    </row>
    <row r="75" spans="1:9" x14ac:dyDescent="0.25">
      <c r="A75" s="7" t="s">
        <v>19</v>
      </c>
      <c r="B75" s="5"/>
      <c r="C75" s="5"/>
      <c r="D75" s="5"/>
      <c r="E75" s="5"/>
      <c r="F75" s="5"/>
      <c r="G75" s="5"/>
      <c r="H75" s="5"/>
      <c r="I75" s="3">
        <f>SUM(B75:H75)</f>
        <v>0</v>
      </c>
    </row>
    <row r="76" spans="1:9" x14ac:dyDescent="0.25">
      <c r="A76" s="12" t="s">
        <v>22</v>
      </c>
      <c r="B76" s="4">
        <f>SUM(B73:B75)</f>
        <v>0</v>
      </c>
      <c r="C76" s="4">
        <f t="shared" ref="C76:H76" si="3">SUM(C73:C75)</f>
        <v>0</v>
      </c>
      <c r="D76" s="4">
        <f t="shared" si="3"/>
        <v>0</v>
      </c>
      <c r="E76" s="4">
        <f t="shared" si="3"/>
        <v>0</v>
      </c>
      <c r="F76" s="4">
        <f t="shared" si="3"/>
        <v>0</v>
      </c>
      <c r="G76" s="4">
        <f t="shared" si="3"/>
        <v>0</v>
      </c>
      <c r="H76" s="4">
        <f t="shared" si="3"/>
        <v>0</v>
      </c>
      <c r="I76" s="3">
        <f>SUM(B76:H76)</f>
        <v>0</v>
      </c>
    </row>
    <row r="77" spans="1:9" x14ac:dyDescent="0.25">
      <c r="A77" s="8" t="s">
        <v>20</v>
      </c>
      <c r="B77" s="9">
        <f>+B71+B76</f>
        <v>125000</v>
      </c>
      <c r="C77" s="9">
        <f t="shared" ref="C77:H77" si="4">+C71+C76</f>
        <v>179375</v>
      </c>
      <c r="D77" s="9">
        <f t="shared" si="4"/>
        <v>131328</v>
      </c>
      <c r="E77" s="9">
        <f t="shared" si="4"/>
        <v>134611</v>
      </c>
      <c r="F77" s="9">
        <f t="shared" si="4"/>
        <v>193167</v>
      </c>
      <c r="G77" s="9">
        <f t="shared" si="4"/>
        <v>141426</v>
      </c>
      <c r="H77" s="9">
        <f t="shared" si="4"/>
        <v>144962</v>
      </c>
      <c r="I77" s="9">
        <f>I71+I76</f>
        <v>1049869</v>
      </c>
    </row>
    <row r="78" spans="1:9" x14ac:dyDescent="0.25">
      <c r="I78" s="10" t="str">
        <f>IF(SUM(B77:H77)=I77,"","Review This Input")</f>
        <v/>
      </c>
    </row>
    <row r="79" spans="1:9" x14ac:dyDescent="0.25">
      <c r="G79" s="13"/>
      <c r="H79" s="15" t="s">
        <v>24</v>
      </c>
      <c r="I79" s="14">
        <f>I77-I64</f>
        <v>0</v>
      </c>
    </row>
    <row r="81" spans="1:9" x14ac:dyDescent="0.25">
      <c r="A81" s="23" t="s">
        <v>84</v>
      </c>
    </row>
    <row r="83" spans="1:9" ht="38.1" customHeight="1" x14ac:dyDescent="0.25">
      <c r="A83" s="551" t="s">
        <v>85</v>
      </c>
      <c r="B83" s="551"/>
      <c r="C83" s="551"/>
      <c r="D83" s="551"/>
      <c r="E83" s="551"/>
      <c r="F83" s="551"/>
      <c r="G83" s="551"/>
      <c r="H83" s="551"/>
      <c r="I83" s="551"/>
    </row>
    <row r="84" spans="1:9" x14ac:dyDescent="0.25">
      <c r="A84" s="24"/>
    </row>
    <row r="85" spans="1:9" ht="75.75" customHeight="1" x14ac:dyDescent="0.25">
      <c r="A85" s="552" t="s">
        <v>86</v>
      </c>
      <c r="B85" s="553"/>
      <c r="C85" s="553"/>
      <c r="D85" s="553"/>
      <c r="E85" s="553"/>
      <c r="F85" s="553"/>
      <c r="G85" s="553"/>
      <c r="H85" s="553"/>
      <c r="I85" s="554"/>
    </row>
    <row r="87" spans="1:9" ht="59.1" customHeight="1" x14ac:dyDescent="0.25">
      <c r="A87" s="542"/>
      <c r="B87" s="543"/>
      <c r="C87" s="543"/>
      <c r="D87" s="543"/>
      <c r="E87" s="543"/>
      <c r="F87" s="543"/>
      <c r="G87" s="543"/>
      <c r="H87" s="543"/>
      <c r="I87" s="544"/>
    </row>
  </sheetData>
  <customSheetViews>
    <customSheetView guid="{CC421301-7D2A-4DBE-94A6-924C3287D0FE}" state="hidden">
      <pane ySplit="4" topLeftCell="A77" activePane="bottomLeft" state="frozen"/>
      <selection pane="bottomLeft" activeCell="A9" sqref="A9:I9"/>
      <rowBreaks count="1" manualBreakCount="1">
        <brk id="53" max="16383" man="1"/>
      </rowBreaks>
      <pageMargins left="0.7" right="0.7" top="0.75" bottom="0.75" header="0.3" footer="0.3"/>
      <pageSetup scale="80" orientation="portrait" verticalDpi="0" r:id="rId1"/>
      <headerFooter>
        <oddHeader xml:space="preserve">&amp;C&amp;14Wake Transit Plan
Operating Request Form </oddHeader>
      </headerFooter>
    </customSheetView>
    <customSheetView guid="{A57ED495-A8F1-41AA-920B-D492B709C260}" state="hidden">
      <pane ySplit="4" topLeftCell="A77" activePane="bottomLeft" state="frozen"/>
      <selection pane="bottomLeft" activeCell="A9" sqref="A9:I9"/>
      <rowBreaks count="1" manualBreakCount="1">
        <brk id="53" max="16383" man="1"/>
      </rowBreaks>
      <pageMargins left="0.7" right="0.7" top="0.75" bottom="0.75" header="0.3" footer="0.3"/>
      <pageSetup scale="80" orientation="portrait" verticalDpi="0" r:id="rId2"/>
      <headerFooter>
        <oddHeader xml:space="preserve">&amp;C&amp;14Wake Transit Plan
Operating Request Form </oddHeader>
      </headerFooter>
    </customSheetView>
    <customSheetView guid="{4D895310-04B4-4FFF-ADA4-767CB2A31A78}" state="hidden">
      <pane ySplit="4" topLeftCell="A77" activePane="bottomLeft" state="frozen"/>
      <selection pane="bottomLeft" activeCell="A9" sqref="A9:I9"/>
      <rowBreaks count="1" manualBreakCount="1">
        <brk id="53" max="16383" man="1"/>
      </rowBreaks>
      <pageMargins left="0.7" right="0.7" top="0.75" bottom="0.75" header="0.3" footer="0.3"/>
      <pageSetup scale="80" orientation="portrait" verticalDpi="0" r:id="rId3"/>
      <headerFooter>
        <oddHeader xml:space="preserve">&amp;C&amp;14Wake Transit Plan
Operating Request Form </oddHeader>
      </headerFooter>
    </customSheetView>
  </customSheetViews>
  <mergeCells count="35">
    <mergeCell ref="A85:I85"/>
    <mergeCell ref="A87:I87"/>
    <mergeCell ref="A46:I46"/>
    <mergeCell ref="A48:I48"/>
    <mergeCell ref="A50:I50"/>
    <mergeCell ref="A56:I56"/>
    <mergeCell ref="A68:I68"/>
    <mergeCell ref="A83:I83"/>
    <mergeCell ref="A38:I38"/>
    <mergeCell ref="A16:I16"/>
    <mergeCell ref="A18:I18"/>
    <mergeCell ref="A20:I20"/>
    <mergeCell ref="A21:I22"/>
    <mergeCell ref="A24:I24"/>
    <mergeCell ref="A26:I26"/>
    <mergeCell ref="A28:I28"/>
    <mergeCell ref="A30:I30"/>
    <mergeCell ref="A32:I32"/>
    <mergeCell ref="A34:I34"/>
    <mergeCell ref="A36:I36"/>
    <mergeCell ref="A14:I14"/>
    <mergeCell ref="A2:B2"/>
    <mergeCell ref="C2:D2"/>
    <mergeCell ref="E2:G2"/>
    <mergeCell ref="H2:I2"/>
    <mergeCell ref="A3:B4"/>
    <mergeCell ref="C3:D4"/>
    <mergeCell ref="E3:G3"/>
    <mergeCell ref="H3:I4"/>
    <mergeCell ref="E4:G4"/>
    <mergeCell ref="A5:B5"/>
    <mergeCell ref="A6:I6"/>
    <mergeCell ref="A7:C7"/>
    <mergeCell ref="A8:D8"/>
    <mergeCell ref="A12:I12"/>
  </mergeCells>
  <pageMargins left="0.7" right="0.7" top="0.75" bottom="0.75" header="0.3" footer="0.3"/>
  <pageSetup scale="80" orientation="portrait" verticalDpi="0" r:id="rId4"/>
  <headerFooter>
    <oddHeader xml:space="preserve">&amp;C&amp;14Wake Transit Plan
Operating Request Form </oddHeader>
  </headerFooter>
  <rowBreaks count="1" manualBreakCount="1">
    <brk id="53" max="16383" man="1"/>
  </rowBreaks>
  <legacyDrawing r:id="rId5"/>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2:I87"/>
  <sheetViews>
    <sheetView workbookViewId="0">
      <pane ySplit="4" topLeftCell="A55" activePane="bottomLeft" state="frozen"/>
      <selection pane="bottomLeft" activeCell="A83" sqref="A83:I83"/>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ht="29.1" customHeight="1" x14ac:dyDescent="0.25">
      <c r="A2" s="515" t="s">
        <v>34</v>
      </c>
      <c r="B2" s="515"/>
      <c r="C2" s="515" t="s">
        <v>35</v>
      </c>
      <c r="D2" s="515"/>
      <c r="E2" s="516" t="s">
        <v>36</v>
      </c>
      <c r="F2" s="517"/>
      <c r="G2" s="517"/>
      <c r="H2" s="545" t="s">
        <v>41</v>
      </c>
      <c r="I2" s="545"/>
    </row>
    <row r="3" spans="1:9" x14ac:dyDescent="0.25">
      <c r="A3" s="518" t="s">
        <v>54</v>
      </c>
      <c r="B3" s="518"/>
      <c r="C3" s="518" t="s">
        <v>55</v>
      </c>
      <c r="D3" s="518"/>
      <c r="E3" s="519" t="s">
        <v>38</v>
      </c>
      <c r="F3" s="519"/>
      <c r="G3" s="519"/>
      <c r="H3" s="546">
        <f>I64</f>
        <v>1049869</v>
      </c>
      <c r="I3" s="547"/>
    </row>
    <row r="4" spans="1:9" x14ac:dyDescent="0.25">
      <c r="A4" s="518"/>
      <c r="B4" s="518"/>
      <c r="C4" s="518"/>
      <c r="D4" s="518"/>
      <c r="E4" s="521" t="s">
        <v>56</v>
      </c>
      <c r="F4" s="518"/>
      <c r="G4" s="518"/>
      <c r="H4" s="548"/>
      <c r="I4" s="549"/>
    </row>
    <row r="5" spans="1:9" ht="23.1" customHeight="1" x14ac:dyDescent="0.25">
      <c r="A5" s="525" t="s">
        <v>57</v>
      </c>
      <c r="B5" s="526"/>
      <c r="C5" s="26"/>
      <c r="D5" s="26"/>
      <c r="E5" s="26"/>
      <c r="F5" s="26"/>
      <c r="G5" s="26"/>
      <c r="H5" s="26"/>
      <c r="I5" s="27"/>
    </row>
    <row r="6" spans="1:9" ht="114" customHeight="1" x14ac:dyDescent="0.25">
      <c r="A6" s="535" t="s">
        <v>58</v>
      </c>
      <c r="B6" s="535"/>
      <c r="C6" s="535"/>
      <c r="D6" s="535"/>
      <c r="E6" s="535"/>
      <c r="F6" s="535"/>
      <c r="G6" s="535"/>
      <c r="H6" s="535"/>
      <c r="I6" s="536"/>
    </row>
    <row r="7" spans="1:9" x14ac:dyDescent="0.25">
      <c r="A7" s="530" t="s">
        <v>53</v>
      </c>
      <c r="B7" s="531"/>
      <c r="C7" s="531"/>
      <c r="D7" s="28"/>
      <c r="E7" s="29"/>
      <c r="F7" s="29"/>
      <c r="G7" s="29"/>
      <c r="H7" s="29"/>
      <c r="I7" s="30"/>
    </row>
    <row r="8" spans="1:9" x14ac:dyDescent="0.25">
      <c r="A8" s="532" t="s">
        <v>45</v>
      </c>
      <c r="B8" s="533"/>
      <c r="C8" s="533"/>
      <c r="D8" s="533"/>
      <c r="E8" s="31"/>
      <c r="F8" s="31"/>
      <c r="G8" s="31"/>
      <c r="H8" s="31"/>
      <c r="I8" s="32"/>
    </row>
    <row r="9" spans="1:9" ht="11.1" customHeight="1" x14ac:dyDescent="0.25"/>
    <row r="10" spans="1:9" ht="15" customHeight="1" x14ac:dyDescent="0.25">
      <c r="A10" s="33" t="s">
        <v>59</v>
      </c>
      <c r="B10" s="33"/>
      <c r="C10" s="33"/>
      <c r="D10" s="33"/>
      <c r="E10" s="33"/>
      <c r="F10" s="33"/>
      <c r="G10" s="33"/>
      <c r="H10" s="33"/>
      <c r="I10" s="33"/>
    </row>
    <row r="11" spans="1:9" ht="16.5" x14ac:dyDescent="0.25">
      <c r="A11" s="34"/>
      <c r="B11" s="34"/>
      <c r="C11" s="34"/>
      <c r="D11" s="34"/>
      <c r="E11" s="34"/>
      <c r="F11" s="34"/>
      <c r="G11" s="34"/>
      <c r="H11" s="34"/>
      <c r="I11" s="34"/>
    </row>
    <row r="12" spans="1:9" ht="74.099999999999994" customHeight="1" x14ac:dyDescent="0.25">
      <c r="A12" s="537" t="s">
        <v>60</v>
      </c>
      <c r="B12" s="538"/>
      <c r="C12" s="538"/>
      <c r="D12" s="538"/>
      <c r="E12" s="538"/>
      <c r="F12" s="538"/>
      <c r="G12" s="538"/>
      <c r="H12" s="538"/>
      <c r="I12" s="539"/>
    </row>
    <row r="13" spans="1:9" ht="16.5" x14ac:dyDescent="0.25">
      <c r="A13" s="34"/>
      <c r="B13" s="34"/>
      <c r="C13" s="34"/>
      <c r="D13" s="34"/>
      <c r="E13" s="34"/>
      <c r="F13" s="34"/>
      <c r="G13" s="34"/>
      <c r="H13" s="34"/>
      <c r="I13" s="34"/>
    </row>
    <row r="14" spans="1:9" ht="23.1" customHeight="1" x14ac:dyDescent="0.25">
      <c r="A14" s="524" t="s">
        <v>61</v>
      </c>
      <c r="B14" s="524"/>
      <c r="C14" s="524"/>
      <c r="D14" s="524"/>
      <c r="E14" s="524"/>
      <c r="F14" s="524"/>
      <c r="G14" s="524"/>
      <c r="H14" s="524"/>
      <c r="I14" s="524"/>
    </row>
    <row r="15" spans="1:9" ht="16.5" x14ac:dyDescent="0.25">
      <c r="A15" s="34"/>
      <c r="B15" s="34"/>
      <c r="C15" s="34"/>
      <c r="D15" s="34"/>
      <c r="E15" s="34"/>
      <c r="F15" s="34"/>
      <c r="G15" s="34"/>
      <c r="H15" s="34"/>
      <c r="I15" s="34"/>
    </row>
    <row r="16" spans="1:9" ht="57" customHeight="1" x14ac:dyDescent="0.25">
      <c r="A16" s="537" t="s">
        <v>62</v>
      </c>
      <c r="B16" s="538"/>
      <c r="C16" s="538"/>
      <c r="D16" s="538"/>
      <c r="E16" s="538"/>
      <c r="F16" s="538"/>
      <c r="G16" s="538"/>
      <c r="H16" s="538"/>
      <c r="I16" s="539"/>
    </row>
    <row r="17" spans="1:9" ht="8.1" customHeight="1" x14ac:dyDescent="0.25">
      <c r="A17" s="34"/>
      <c r="B17" s="34"/>
      <c r="C17" s="34"/>
      <c r="D17" s="34"/>
      <c r="E17" s="34"/>
      <c r="F17" s="34"/>
      <c r="G17" s="34"/>
      <c r="H17" s="34"/>
      <c r="I17" s="34"/>
    </row>
    <row r="18" spans="1:9" ht="15" customHeight="1" x14ac:dyDescent="0.25">
      <c r="A18" s="524" t="s">
        <v>63</v>
      </c>
      <c r="B18" s="524"/>
      <c r="C18" s="524"/>
      <c r="D18" s="524"/>
      <c r="E18" s="524"/>
      <c r="F18" s="524"/>
      <c r="G18" s="524"/>
      <c r="H18" s="524"/>
      <c r="I18" s="524"/>
    </row>
    <row r="19" spans="1:9" ht="16.5" x14ac:dyDescent="0.25">
      <c r="A19" s="34"/>
      <c r="B19" s="34"/>
      <c r="C19" s="34"/>
      <c r="D19" s="34"/>
      <c r="E19" s="34"/>
      <c r="F19" s="34"/>
      <c r="G19" s="34"/>
      <c r="H19" s="34"/>
      <c r="I19" s="34"/>
    </row>
    <row r="20" spans="1:9" ht="33" customHeight="1" x14ac:dyDescent="0.25">
      <c r="A20" s="537" t="s">
        <v>64</v>
      </c>
      <c r="B20" s="538"/>
      <c r="C20" s="538"/>
      <c r="D20" s="538"/>
      <c r="E20" s="538"/>
      <c r="F20" s="538"/>
      <c r="G20" s="538"/>
      <c r="H20" s="538"/>
      <c r="I20" s="539"/>
    </row>
    <row r="21" spans="1:9" x14ac:dyDescent="0.25">
      <c r="A21" s="540" t="s">
        <v>65</v>
      </c>
      <c r="B21" s="540"/>
      <c r="C21" s="540"/>
      <c r="D21" s="540"/>
      <c r="E21" s="540"/>
      <c r="F21" s="540"/>
      <c r="G21" s="540"/>
      <c r="H21" s="540"/>
      <c r="I21" s="540"/>
    </row>
    <row r="22" spans="1:9" x14ac:dyDescent="0.25">
      <c r="A22" s="524"/>
      <c r="B22" s="524"/>
      <c r="C22" s="524"/>
      <c r="D22" s="524"/>
      <c r="E22" s="524"/>
      <c r="F22" s="524"/>
      <c r="G22" s="524"/>
      <c r="H22" s="524"/>
      <c r="I22" s="524"/>
    </row>
    <row r="23" spans="1:9" ht="16.5" x14ac:dyDescent="0.25">
      <c r="A23" s="34"/>
      <c r="B23" s="34"/>
      <c r="C23" s="34"/>
      <c r="D23" s="34"/>
      <c r="E23" s="34"/>
      <c r="F23" s="34"/>
      <c r="G23" s="34"/>
      <c r="H23" s="34"/>
      <c r="I23" s="34"/>
    </row>
    <row r="24" spans="1:9" ht="74.45" customHeight="1" x14ac:dyDescent="0.25">
      <c r="A24" s="537" t="s">
        <v>66</v>
      </c>
      <c r="B24" s="538"/>
      <c r="C24" s="538"/>
      <c r="D24" s="538"/>
      <c r="E24" s="538"/>
      <c r="F24" s="538"/>
      <c r="G24" s="538"/>
      <c r="H24" s="538"/>
      <c r="I24" s="539"/>
    </row>
    <row r="25" spans="1:9" ht="16.5" x14ac:dyDescent="0.25">
      <c r="A25" s="34"/>
      <c r="B25" s="34"/>
      <c r="C25" s="34"/>
      <c r="D25" s="34"/>
      <c r="E25" s="34"/>
      <c r="F25" s="34"/>
      <c r="G25" s="34"/>
      <c r="H25" s="34"/>
      <c r="I25" s="34"/>
    </row>
    <row r="26" spans="1:9" ht="16.5" x14ac:dyDescent="0.25">
      <c r="A26" s="524" t="s">
        <v>67</v>
      </c>
      <c r="B26" s="524"/>
      <c r="C26" s="524"/>
      <c r="D26" s="524"/>
      <c r="E26" s="524"/>
      <c r="F26" s="524"/>
      <c r="G26" s="524"/>
      <c r="H26" s="524"/>
      <c r="I26" s="524"/>
    </row>
    <row r="27" spans="1:9" ht="16.5" x14ac:dyDescent="0.25">
      <c r="A27" s="34"/>
      <c r="B27" s="34"/>
      <c r="C27" s="34"/>
      <c r="D27" s="34"/>
      <c r="E27" s="34"/>
      <c r="F27" s="34"/>
      <c r="G27" s="34"/>
      <c r="H27" s="34"/>
      <c r="I27" s="34"/>
    </row>
    <row r="28" spans="1:9" ht="92.1" customHeight="1" x14ac:dyDescent="0.25">
      <c r="A28" s="524" t="s">
        <v>68</v>
      </c>
      <c r="B28" s="524"/>
      <c r="C28" s="524"/>
      <c r="D28" s="524"/>
      <c r="E28" s="524"/>
      <c r="F28" s="524"/>
      <c r="G28" s="524"/>
      <c r="H28" s="524"/>
      <c r="I28" s="555"/>
    </row>
    <row r="29" spans="1:9" ht="16.5" x14ac:dyDescent="0.25">
      <c r="A29" s="34"/>
      <c r="B29" s="34"/>
      <c r="C29" s="34"/>
      <c r="D29" s="34"/>
      <c r="E29" s="34"/>
      <c r="F29" s="34"/>
      <c r="G29" s="34"/>
      <c r="H29" s="34"/>
      <c r="I29" s="34"/>
    </row>
    <row r="30" spans="1:9" ht="42.75" customHeight="1" x14ac:dyDescent="0.25">
      <c r="A30" s="551" t="s">
        <v>69</v>
      </c>
      <c r="B30" s="551"/>
      <c r="C30" s="551"/>
      <c r="D30" s="551"/>
      <c r="E30" s="551"/>
      <c r="F30" s="551"/>
      <c r="G30" s="551"/>
      <c r="H30" s="551"/>
      <c r="I30" s="551"/>
    </row>
    <row r="31" spans="1:9" ht="16.5" x14ac:dyDescent="0.25">
      <c r="A31" s="34"/>
      <c r="B31" s="34"/>
      <c r="C31" s="34"/>
      <c r="D31" s="34"/>
      <c r="E31" s="34"/>
      <c r="F31" s="34"/>
      <c r="G31" s="34"/>
      <c r="H31" s="34"/>
      <c r="I31" s="34"/>
    </row>
    <row r="32" spans="1:9" ht="33" customHeight="1" x14ac:dyDescent="0.25">
      <c r="A32" s="537" t="s">
        <v>70</v>
      </c>
      <c r="B32" s="538"/>
      <c r="C32" s="538"/>
      <c r="D32" s="538"/>
      <c r="E32" s="538"/>
      <c r="F32" s="538"/>
      <c r="G32" s="538"/>
      <c r="H32" s="538"/>
      <c r="I32" s="539"/>
    </row>
    <row r="33" spans="1:9" ht="16.5" x14ac:dyDescent="0.25">
      <c r="A33" s="35"/>
      <c r="B33" s="35"/>
      <c r="C33" s="35"/>
      <c r="D33" s="35"/>
      <c r="E33" s="35"/>
      <c r="F33" s="35"/>
      <c r="G33" s="35"/>
      <c r="H33" s="35"/>
      <c r="I33" s="35"/>
    </row>
    <row r="34" spans="1:9" ht="33" customHeight="1" x14ac:dyDescent="0.25">
      <c r="A34" s="524" t="s">
        <v>71</v>
      </c>
      <c r="B34" s="524"/>
      <c r="C34" s="524"/>
      <c r="D34" s="524"/>
      <c r="E34" s="524"/>
      <c r="F34" s="524"/>
      <c r="G34" s="524"/>
      <c r="H34" s="524"/>
      <c r="I34" s="524"/>
    </row>
    <row r="35" spans="1:9" ht="16.5" x14ac:dyDescent="0.25">
      <c r="A35" s="35"/>
      <c r="B35" s="35"/>
      <c r="C35" s="35"/>
      <c r="D35" s="35"/>
      <c r="E35" s="35"/>
      <c r="F35" s="35"/>
      <c r="G35" s="35"/>
      <c r="H35" s="35"/>
      <c r="I35" s="35"/>
    </row>
    <row r="36" spans="1:9" ht="61.35" customHeight="1" x14ac:dyDescent="0.25">
      <c r="A36" s="534" t="s">
        <v>72</v>
      </c>
      <c r="B36" s="535"/>
      <c r="C36" s="535"/>
      <c r="D36" s="535"/>
      <c r="E36" s="535"/>
      <c r="F36" s="535"/>
      <c r="G36" s="535"/>
      <c r="H36" s="535"/>
      <c r="I36" s="536"/>
    </row>
    <row r="37" spans="1:9" ht="16.5" x14ac:dyDescent="0.25">
      <c r="A37" s="35"/>
      <c r="B37" s="35"/>
      <c r="C37" s="35"/>
      <c r="D37" s="35"/>
      <c r="E37" s="35"/>
      <c r="F37" s="35"/>
      <c r="G37" s="35"/>
      <c r="H37" s="35"/>
      <c r="I37" s="35"/>
    </row>
    <row r="38" spans="1:9" ht="20.45" customHeight="1" x14ac:dyDescent="0.25">
      <c r="A38" s="550" t="s">
        <v>73</v>
      </c>
      <c r="B38" s="550"/>
      <c r="C38" s="550"/>
      <c r="D38" s="550"/>
      <c r="E38" s="550"/>
      <c r="F38" s="550"/>
      <c r="G38" s="550"/>
      <c r="H38" s="550"/>
      <c r="I38" s="550"/>
    </row>
    <row r="39" spans="1:9" ht="16.5" x14ac:dyDescent="0.25">
      <c r="A39" s="35"/>
      <c r="B39" s="36" t="s">
        <v>74</v>
      </c>
      <c r="C39" s="35"/>
      <c r="D39" s="35"/>
      <c r="E39" s="35"/>
      <c r="F39" s="35"/>
      <c r="G39" s="35"/>
      <c r="H39" s="35"/>
      <c r="I39" s="35"/>
    </row>
    <row r="40" spans="1:9" ht="16.5" x14ac:dyDescent="0.25">
      <c r="A40" s="35"/>
      <c r="B40" s="36" t="s">
        <v>75</v>
      </c>
      <c r="C40" s="35"/>
      <c r="D40" s="35"/>
      <c r="E40" s="35"/>
      <c r="F40" s="35"/>
      <c r="G40" s="35"/>
      <c r="H40" s="35"/>
      <c r="I40" s="35"/>
    </row>
    <row r="41" spans="1:9" ht="16.5" x14ac:dyDescent="0.25">
      <c r="A41" s="35"/>
      <c r="B41" s="36" t="s">
        <v>76</v>
      </c>
      <c r="C41" s="35"/>
      <c r="D41" s="35"/>
      <c r="E41" s="35"/>
      <c r="F41" s="35"/>
      <c r="G41" s="35"/>
      <c r="H41" s="35"/>
      <c r="I41" s="35"/>
    </row>
    <row r="42" spans="1:9" ht="16.5" x14ac:dyDescent="0.25">
      <c r="A42" s="35"/>
      <c r="B42" s="36" t="s">
        <v>77</v>
      </c>
      <c r="C42" s="35"/>
      <c r="D42" s="35"/>
      <c r="E42" s="35"/>
      <c r="F42" s="35"/>
      <c r="G42" s="35"/>
      <c r="H42" s="35"/>
      <c r="I42" s="35"/>
    </row>
    <row r="43" spans="1:9" ht="16.5" x14ac:dyDescent="0.25">
      <c r="A43" s="35"/>
      <c r="B43" s="36" t="s">
        <v>78</v>
      </c>
      <c r="C43" s="35"/>
      <c r="D43" s="35"/>
      <c r="E43" s="35"/>
      <c r="F43" s="35"/>
      <c r="G43" s="35"/>
      <c r="H43" s="35"/>
      <c r="I43" s="35"/>
    </row>
    <row r="44" spans="1:9" ht="16.5" x14ac:dyDescent="0.25">
      <c r="A44" s="35"/>
      <c r="B44" s="36" t="s">
        <v>79</v>
      </c>
      <c r="C44" s="35"/>
      <c r="D44" s="35"/>
      <c r="E44" s="35"/>
      <c r="F44" s="35"/>
      <c r="G44" s="35"/>
      <c r="H44" s="35"/>
      <c r="I44" s="35"/>
    </row>
    <row r="45" spans="1:9" ht="16.5" x14ac:dyDescent="0.25">
      <c r="A45" s="35"/>
      <c r="B45" s="36"/>
      <c r="C45" s="35"/>
      <c r="D45" s="35"/>
      <c r="E45" s="35"/>
      <c r="F45" s="35"/>
      <c r="G45" s="35"/>
      <c r="H45" s="35"/>
      <c r="I45" s="35"/>
    </row>
    <row r="46" spans="1:9" ht="24" customHeight="1" x14ac:dyDescent="0.25">
      <c r="A46" s="537" t="s">
        <v>80</v>
      </c>
      <c r="B46" s="538"/>
      <c r="C46" s="538"/>
      <c r="D46" s="538"/>
      <c r="E46" s="538"/>
      <c r="F46" s="538"/>
      <c r="G46" s="538"/>
      <c r="H46" s="538"/>
      <c r="I46" s="539"/>
    </row>
    <row r="47" spans="1:9" ht="16.5" x14ac:dyDescent="0.25">
      <c r="A47" s="35"/>
      <c r="B47" s="36"/>
      <c r="C47" s="35"/>
      <c r="D47" s="35"/>
      <c r="E47" s="35"/>
      <c r="F47" s="35"/>
      <c r="G47" s="35"/>
      <c r="H47" s="35"/>
      <c r="I47" s="35"/>
    </row>
    <row r="48" spans="1:9" ht="43.35" customHeight="1" x14ac:dyDescent="0.25">
      <c r="A48" s="524" t="s">
        <v>81</v>
      </c>
      <c r="B48" s="524"/>
      <c r="C48" s="524"/>
      <c r="D48" s="524"/>
      <c r="E48" s="524"/>
      <c r="F48" s="524"/>
      <c r="G48" s="524"/>
      <c r="H48" s="524"/>
      <c r="I48" s="524"/>
    </row>
    <row r="49" spans="1:9" ht="16.5" x14ac:dyDescent="0.25">
      <c r="A49" s="35"/>
      <c r="B49" s="36"/>
      <c r="C49" s="35"/>
      <c r="D49" s="35"/>
      <c r="E49" s="35"/>
      <c r="F49" s="35"/>
      <c r="G49" s="35"/>
      <c r="H49" s="35"/>
      <c r="I49" s="35"/>
    </row>
    <row r="50" spans="1:9" ht="22.35" customHeight="1" x14ac:dyDescent="0.25">
      <c r="A50" s="537" t="s">
        <v>82</v>
      </c>
      <c r="B50" s="538"/>
      <c r="C50" s="538"/>
      <c r="D50" s="538"/>
      <c r="E50" s="538"/>
      <c r="F50" s="538"/>
      <c r="G50" s="538"/>
      <c r="H50" s="538"/>
      <c r="I50" s="539"/>
    </row>
    <row r="51" spans="1:9" ht="16.5" x14ac:dyDescent="0.25">
      <c r="A51" s="35"/>
      <c r="B51" s="36"/>
      <c r="C51" s="35"/>
      <c r="D51" s="35"/>
      <c r="E51" s="35"/>
      <c r="F51" s="35"/>
      <c r="G51" s="35"/>
      <c r="H51" s="35"/>
      <c r="I51" s="35"/>
    </row>
    <row r="52" spans="1:9" ht="16.5" x14ac:dyDescent="0.25">
      <c r="A52" s="35"/>
      <c r="B52" s="35"/>
      <c r="C52" s="35"/>
      <c r="D52" s="35"/>
      <c r="E52" s="35"/>
      <c r="F52" s="35"/>
      <c r="G52" s="35"/>
      <c r="H52" s="35"/>
      <c r="I52" s="35"/>
    </row>
    <row r="56" spans="1:9" x14ac:dyDescent="0.25">
      <c r="A56" s="541" t="s">
        <v>83</v>
      </c>
      <c r="B56" s="541"/>
      <c r="C56" s="541"/>
      <c r="D56" s="541"/>
      <c r="E56" s="541"/>
      <c r="F56" s="541"/>
      <c r="G56" s="541"/>
      <c r="H56" s="541"/>
      <c r="I56" s="541"/>
    </row>
    <row r="57" spans="1:9" ht="16.5" thickBot="1" x14ac:dyDescent="0.3">
      <c r="A57" s="1" t="s">
        <v>13</v>
      </c>
      <c r="B57" s="25" t="s">
        <v>5</v>
      </c>
      <c r="C57" s="18" t="s">
        <v>3</v>
      </c>
      <c r="D57" s="25" t="s">
        <v>6</v>
      </c>
      <c r="E57" s="25" t="s">
        <v>7</v>
      </c>
      <c r="F57" s="25" t="s">
        <v>8</v>
      </c>
      <c r="G57" s="25" t="s">
        <v>9</v>
      </c>
      <c r="H57" s="25" t="s">
        <v>10</v>
      </c>
      <c r="I57" s="25" t="s">
        <v>11</v>
      </c>
    </row>
    <row r="58" spans="1:9" ht="16.5" thickBot="1" x14ac:dyDescent="0.3">
      <c r="A58" s="17" t="s">
        <v>25</v>
      </c>
      <c r="B58" s="16"/>
      <c r="C58" s="19">
        <v>2.5000000000000001E-2</v>
      </c>
      <c r="D58" s="16"/>
      <c r="E58" s="16"/>
      <c r="F58" s="22">
        <v>2.5000000000000001E-2</v>
      </c>
      <c r="G58" s="16"/>
      <c r="H58" s="16"/>
      <c r="I58" s="16"/>
    </row>
    <row r="59" spans="1:9" x14ac:dyDescent="0.25">
      <c r="A59" s="2" t="s">
        <v>26</v>
      </c>
    </row>
    <row r="60" spans="1:9" x14ac:dyDescent="0.25">
      <c r="A60" s="6" t="s">
        <v>27</v>
      </c>
      <c r="B60" s="5"/>
      <c r="C60" s="5">
        <f>ROUND(B60*(1+$C$58),0)</f>
        <v>0</v>
      </c>
      <c r="D60" s="5">
        <f>ROUND(C60*(1+$C$58),0)</f>
        <v>0</v>
      </c>
      <c r="E60" s="5">
        <f>ROUND(D60*(1+$C$58),0)</f>
        <v>0</v>
      </c>
      <c r="F60" s="5">
        <f>ROUND(E60*(1+$F$58),0)</f>
        <v>0</v>
      </c>
      <c r="G60" s="5">
        <f>ROUND(F60*(1+$F$58),0)</f>
        <v>0</v>
      </c>
      <c r="H60" s="5">
        <f>ROUND(G60*(1+$F$58),0)</f>
        <v>0</v>
      </c>
      <c r="I60" s="3">
        <f>SUM(B60:H60)</f>
        <v>0</v>
      </c>
    </row>
    <row r="61" spans="1:9" x14ac:dyDescent="0.25">
      <c r="A61" s="7" t="s">
        <v>28</v>
      </c>
      <c r="B61" s="5">
        <v>125000</v>
      </c>
      <c r="C61" s="5">
        <v>179375</v>
      </c>
      <c r="D61" s="5">
        <v>131328</v>
      </c>
      <c r="E61" s="5">
        <f t="shared" ref="C61:E63" si="0">ROUND(D61*(1+$C$58),0)</f>
        <v>134611</v>
      </c>
      <c r="F61" s="5">
        <v>193167</v>
      </c>
      <c r="G61" s="5">
        <v>141426</v>
      </c>
      <c r="H61" s="5">
        <f t="shared" ref="F61:H63" si="1">ROUND(G61*(1+$F$58),0)</f>
        <v>144962</v>
      </c>
      <c r="I61" s="3">
        <f>SUM(B61:H61)</f>
        <v>1049869</v>
      </c>
    </row>
    <row r="62" spans="1:9" x14ac:dyDescent="0.25">
      <c r="A62" s="6" t="s">
        <v>29</v>
      </c>
      <c r="B62" s="5">
        <v>0</v>
      </c>
      <c r="C62" s="5">
        <f t="shared" si="0"/>
        <v>0</v>
      </c>
      <c r="D62" s="5">
        <f t="shared" si="0"/>
        <v>0</v>
      </c>
      <c r="E62" s="5">
        <f t="shared" si="0"/>
        <v>0</v>
      </c>
      <c r="F62" s="5">
        <f t="shared" si="1"/>
        <v>0</v>
      </c>
      <c r="G62" s="5">
        <f t="shared" si="1"/>
        <v>0</v>
      </c>
      <c r="H62" s="5">
        <f t="shared" si="1"/>
        <v>0</v>
      </c>
      <c r="I62" s="3">
        <f>SUM(B62:H62)</f>
        <v>0</v>
      </c>
    </row>
    <row r="63" spans="1:9" x14ac:dyDescent="0.25">
      <c r="A63" s="6" t="s">
        <v>19</v>
      </c>
      <c r="B63" s="5"/>
      <c r="C63" s="5">
        <f t="shared" si="0"/>
        <v>0</v>
      </c>
      <c r="D63" s="5">
        <f t="shared" si="0"/>
        <v>0</v>
      </c>
      <c r="E63" s="5">
        <f t="shared" si="0"/>
        <v>0</v>
      </c>
      <c r="F63" s="5">
        <f t="shared" si="1"/>
        <v>0</v>
      </c>
      <c r="G63" s="5">
        <f t="shared" si="1"/>
        <v>0</v>
      </c>
      <c r="H63" s="5">
        <f t="shared" si="1"/>
        <v>0</v>
      </c>
      <c r="I63" s="3">
        <f>SUM(B63:H63)</f>
        <v>0</v>
      </c>
    </row>
    <row r="64" spans="1:9" x14ac:dyDescent="0.25">
      <c r="A64" s="20" t="s">
        <v>30</v>
      </c>
      <c r="B64" s="9">
        <f t="shared" ref="B64:I64" si="2">SUM(B60:B63)</f>
        <v>125000</v>
      </c>
      <c r="C64" s="9">
        <f t="shared" si="2"/>
        <v>179375</v>
      </c>
      <c r="D64" s="9">
        <f t="shared" si="2"/>
        <v>131328</v>
      </c>
      <c r="E64" s="9">
        <f t="shared" si="2"/>
        <v>134611</v>
      </c>
      <c r="F64" s="9">
        <f t="shared" si="2"/>
        <v>193167</v>
      </c>
      <c r="G64" s="9">
        <f t="shared" si="2"/>
        <v>141426</v>
      </c>
      <c r="H64" s="9">
        <f t="shared" si="2"/>
        <v>144962</v>
      </c>
      <c r="I64" s="9">
        <f t="shared" si="2"/>
        <v>1049869</v>
      </c>
    </row>
    <row r="65" spans="1:9" x14ac:dyDescent="0.25">
      <c r="I65" s="10" t="str">
        <f>IF(SUM(B64:H64)=I64,"","Review This Input")</f>
        <v/>
      </c>
    </row>
    <row r="68" spans="1:9" x14ac:dyDescent="0.25">
      <c r="A68" s="541" t="s">
        <v>52</v>
      </c>
      <c r="B68" s="541"/>
      <c r="C68" s="541"/>
      <c r="D68" s="541"/>
      <c r="E68" s="541"/>
      <c r="F68" s="541"/>
      <c r="G68" s="541"/>
      <c r="H68" s="541"/>
      <c r="I68" s="541"/>
    </row>
    <row r="69" spans="1:9" ht="16.5" thickBot="1" x14ac:dyDescent="0.3">
      <c r="A69" s="1"/>
      <c r="B69" s="25" t="s">
        <v>5</v>
      </c>
      <c r="C69" s="25" t="s">
        <v>3</v>
      </c>
      <c r="D69" s="25" t="s">
        <v>6</v>
      </c>
      <c r="E69" s="25" t="s">
        <v>7</v>
      </c>
      <c r="F69" s="25" t="s">
        <v>8</v>
      </c>
      <c r="G69" s="25" t="s">
        <v>9</v>
      </c>
      <c r="H69" s="25" t="s">
        <v>10</v>
      </c>
      <c r="I69" s="25" t="s">
        <v>11</v>
      </c>
    </row>
    <row r="70" spans="1:9" ht="16.5" thickBot="1" x14ac:dyDescent="0.3">
      <c r="A70" s="17" t="s">
        <v>25</v>
      </c>
      <c r="B70" s="16"/>
      <c r="C70" s="19">
        <v>2.5000000000000001E-2</v>
      </c>
      <c r="D70" s="16"/>
      <c r="E70" s="16"/>
      <c r="F70" s="22">
        <v>2.5000000000000001E-2</v>
      </c>
      <c r="G70" s="16"/>
      <c r="H70" s="16"/>
    </row>
    <row r="71" spans="1:9" ht="26.25" x14ac:dyDescent="0.25">
      <c r="A71" s="7" t="s">
        <v>21</v>
      </c>
      <c r="B71" s="5">
        <f>B61</f>
        <v>125000</v>
      </c>
      <c r="C71" s="5">
        <f>C61</f>
        <v>179375</v>
      </c>
      <c r="D71" s="5">
        <f>D61</f>
        <v>131328</v>
      </c>
      <c r="E71" s="5">
        <f>ROUND(D71*(1+$C$70),0)</f>
        <v>134611</v>
      </c>
      <c r="F71" s="5">
        <f>F61</f>
        <v>193167</v>
      </c>
      <c r="G71" s="5">
        <f>G61</f>
        <v>141426</v>
      </c>
      <c r="H71" s="5">
        <f>ROUND(G71*(1+$F$70),0)</f>
        <v>144962</v>
      </c>
      <c r="I71" s="3">
        <f>SUM(B71:H71)</f>
        <v>1049869</v>
      </c>
    </row>
    <row r="72" spans="1:9" x14ac:dyDescent="0.25">
      <c r="A72" s="11" t="s">
        <v>31</v>
      </c>
      <c r="B72" s="4"/>
      <c r="C72" s="4"/>
      <c r="D72" s="4"/>
      <c r="E72" s="4"/>
      <c r="F72" s="4"/>
      <c r="G72" s="4"/>
      <c r="H72" s="4"/>
      <c r="I72" s="3"/>
    </row>
    <row r="73" spans="1:9" x14ac:dyDescent="0.25">
      <c r="A73" s="7" t="s">
        <v>1</v>
      </c>
      <c r="B73" s="5"/>
      <c r="C73" s="5"/>
      <c r="D73" s="5"/>
      <c r="E73" s="5"/>
      <c r="F73" s="5"/>
      <c r="G73" s="5"/>
      <c r="H73" s="5"/>
      <c r="I73" s="3">
        <f>SUM(B73:H73)</f>
        <v>0</v>
      </c>
    </row>
    <row r="74" spans="1:9" x14ac:dyDescent="0.25">
      <c r="A74" s="7" t="s">
        <v>23</v>
      </c>
      <c r="B74" s="5"/>
      <c r="C74" s="5"/>
      <c r="D74" s="5"/>
      <c r="E74" s="5"/>
      <c r="F74" s="5"/>
      <c r="G74" s="5"/>
      <c r="H74" s="5"/>
      <c r="I74" s="3">
        <f>SUM(B74:H74)</f>
        <v>0</v>
      </c>
    </row>
    <row r="75" spans="1:9" x14ac:dyDescent="0.25">
      <c r="A75" s="7" t="s">
        <v>19</v>
      </c>
      <c r="B75" s="5"/>
      <c r="C75" s="5"/>
      <c r="D75" s="5"/>
      <c r="E75" s="5"/>
      <c r="F75" s="5"/>
      <c r="G75" s="5"/>
      <c r="H75" s="5"/>
      <c r="I75" s="3">
        <f>SUM(B75:H75)</f>
        <v>0</v>
      </c>
    </row>
    <row r="76" spans="1:9" x14ac:dyDescent="0.25">
      <c r="A76" s="12" t="s">
        <v>22</v>
      </c>
      <c r="B76" s="4">
        <f>SUM(B73:B75)</f>
        <v>0</v>
      </c>
      <c r="C76" s="4">
        <f t="shared" ref="C76:H76" si="3">SUM(C73:C75)</f>
        <v>0</v>
      </c>
      <c r="D76" s="4">
        <f t="shared" si="3"/>
        <v>0</v>
      </c>
      <c r="E76" s="4">
        <f t="shared" si="3"/>
        <v>0</v>
      </c>
      <c r="F76" s="4">
        <f t="shared" si="3"/>
        <v>0</v>
      </c>
      <c r="G76" s="4">
        <f t="shared" si="3"/>
        <v>0</v>
      </c>
      <c r="H76" s="4">
        <f t="shared" si="3"/>
        <v>0</v>
      </c>
      <c r="I76" s="3">
        <f>SUM(B76:H76)</f>
        <v>0</v>
      </c>
    </row>
    <row r="77" spans="1:9" x14ac:dyDescent="0.25">
      <c r="A77" s="8" t="s">
        <v>20</v>
      </c>
      <c r="B77" s="9">
        <f>+B71+B76</f>
        <v>125000</v>
      </c>
      <c r="C77" s="9">
        <f t="shared" ref="C77:H77" si="4">+C71+C76</f>
        <v>179375</v>
      </c>
      <c r="D77" s="9">
        <f t="shared" si="4"/>
        <v>131328</v>
      </c>
      <c r="E77" s="9">
        <f t="shared" si="4"/>
        <v>134611</v>
      </c>
      <c r="F77" s="9">
        <f t="shared" si="4"/>
        <v>193167</v>
      </c>
      <c r="G77" s="9">
        <f t="shared" si="4"/>
        <v>141426</v>
      </c>
      <c r="H77" s="9">
        <f t="shared" si="4"/>
        <v>144962</v>
      </c>
      <c r="I77" s="9">
        <f>I71+I76</f>
        <v>1049869</v>
      </c>
    </row>
    <row r="78" spans="1:9" x14ac:dyDescent="0.25">
      <c r="I78" s="10" t="str">
        <f>IF(SUM(B77:H77)=I77,"","Review This Input")</f>
        <v/>
      </c>
    </row>
    <row r="79" spans="1:9" x14ac:dyDescent="0.25">
      <c r="G79" s="13"/>
      <c r="H79" s="15" t="s">
        <v>24</v>
      </c>
      <c r="I79" s="14">
        <f>I77-I64</f>
        <v>0</v>
      </c>
    </row>
    <row r="81" spans="1:9" x14ac:dyDescent="0.25">
      <c r="A81" s="23" t="s">
        <v>84</v>
      </c>
    </row>
    <row r="83" spans="1:9" ht="38.1" customHeight="1" x14ac:dyDescent="0.25">
      <c r="A83" s="551" t="s">
        <v>85</v>
      </c>
      <c r="B83" s="551"/>
      <c r="C83" s="551"/>
      <c r="D83" s="551"/>
      <c r="E83" s="551"/>
      <c r="F83" s="551"/>
      <c r="G83" s="551"/>
      <c r="H83" s="551"/>
      <c r="I83" s="551"/>
    </row>
    <row r="84" spans="1:9" x14ac:dyDescent="0.25">
      <c r="A84" s="24"/>
    </row>
    <row r="85" spans="1:9" ht="75.75" customHeight="1" x14ac:dyDescent="0.25">
      <c r="A85" s="552" t="s">
        <v>86</v>
      </c>
      <c r="B85" s="553"/>
      <c r="C85" s="553"/>
      <c r="D85" s="553"/>
      <c r="E85" s="553"/>
      <c r="F85" s="553"/>
      <c r="G85" s="553"/>
      <c r="H85" s="553"/>
      <c r="I85" s="554"/>
    </row>
    <row r="87" spans="1:9" ht="59.1" customHeight="1" x14ac:dyDescent="0.25">
      <c r="A87" s="542"/>
      <c r="B87" s="543"/>
      <c r="C87" s="543"/>
      <c r="D87" s="543"/>
      <c r="E87" s="543"/>
      <c r="F87" s="543"/>
      <c r="G87" s="543"/>
      <c r="H87" s="544"/>
    </row>
  </sheetData>
  <customSheetViews>
    <customSheetView guid="{CC421301-7D2A-4DBE-94A6-924C3287D0FE}" state="hidden">
      <pane ySplit="4" topLeftCell="A55" activePane="bottomLeft" state="frozen"/>
      <selection pane="bottomLeft" activeCell="A83" sqref="A83:I83"/>
      <rowBreaks count="1" manualBreakCount="1">
        <brk id="53" max="16383" man="1"/>
      </rowBreaks>
      <pageMargins left="0.7" right="0.7" top="0.75" bottom="0.75" header="0.3" footer="0.3"/>
      <pageSetup scale="80" orientation="portrait" verticalDpi="0" r:id="rId1"/>
      <headerFooter>
        <oddHeader xml:space="preserve">&amp;C&amp;14Wake Transit Plan
Operating Request Form </oddHeader>
      </headerFooter>
    </customSheetView>
    <customSheetView guid="{A57ED495-A8F1-41AA-920B-D492B709C260}" state="hidden">
      <pane ySplit="4" topLeftCell="A55" activePane="bottomLeft" state="frozen"/>
      <selection pane="bottomLeft" activeCell="A83" sqref="A83:I83"/>
      <rowBreaks count="1" manualBreakCount="1">
        <brk id="53" max="16383" man="1"/>
      </rowBreaks>
      <pageMargins left="0.7" right="0.7" top="0.75" bottom="0.75" header="0.3" footer="0.3"/>
      <pageSetup scale="80" orientation="portrait" verticalDpi="0" r:id="rId2"/>
      <headerFooter>
        <oddHeader xml:space="preserve">&amp;C&amp;14Wake Transit Plan
Operating Request Form </oddHeader>
      </headerFooter>
    </customSheetView>
    <customSheetView guid="{4D895310-04B4-4FFF-ADA4-767CB2A31A78}" state="hidden">
      <pane ySplit="4" topLeftCell="A55" activePane="bottomLeft" state="frozen"/>
      <selection pane="bottomLeft" activeCell="A83" sqref="A83:I83"/>
      <rowBreaks count="1" manualBreakCount="1">
        <brk id="53" max="16383" man="1"/>
      </rowBreaks>
      <pageMargins left="0.7" right="0.7" top="0.75" bottom="0.75" header="0.3" footer="0.3"/>
      <pageSetup scale="80" orientation="portrait" verticalDpi="0" r:id="rId3"/>
      <headerFooter>
        <oddHeader xml:space="preserve">&amp;C&amp;14Wake Transit Plan
Operating Request Form </oddHeader>
      </headerFooter>
    </customSheetView>
  </customSheetViews>
  <mergeCells count="35">
    <mergeCell ref="A85:I85"/>
    <mergeCell ref="A68:I68"/>
    <mergeCell ref="A87:H87"/>
    <mergeCell ref="A34:I34"/>
    <mergeCell ref="A36:I36"/>
    <mergeCell ref="A38:I38"/>
    <mergeCell ref="A46:I46"/>
    <mergeCell ref="A48:I48"/>
    <mergeCell ref="A50:I50"/>
    <mergeCell ref="A83:I83"/>
    <mergeCell ref="A28:I28"/>
    <mergeCell ref="A30:I30"/>
    <mergeCell ref="A32:I32"/>
    <mergeCell ref="A56:I56"/>
    <mergeCell ref="A16:I16"/>
    <mergeCell ref="A18:I18"/>
    <mergeCell ref="A20:I20"/>
    <mergeCell ref="A21:I22"/>
    <mergeCell ref="A24:I24"/>
    <mergeCell ref="A26:I26"/>
    <mergeCell ref="A14:I14"/>
    <mergeCell ref="A2:B2"/>
    <mergeCell ref="C2:D2"/>
    <mergeCell ref="E2:G2"/>
    <mergeCell ref="H2:I2"/>
    <mergeCell ref="A3:B4"/>
    <mergeCell ref="C3:D4"/>
    <mergeCell ref="E3:G3"/>
    <mergeCell ref="H3:I4"/>
    <mergeCell ref="E4:G4"/>
    <mergeCell ref="A5:B5"/>
    <mergeCell ref="A6:I6"/>
    <mergeCell ref="A7:C7"/>
    <mergeCell ref="A8:D8"/>
    <mergeCell ref="A12:I12"/>
  </mergeCells>
  <hyperlinks>
    <hyperlink ref="E4" r:id="rId4"/>
  </hyperlinks>
  <pageMargins left="0.7" right="0.7" top="0.75" bottom="0.75" header="0.3" footer="0.3"/>
  <pageSetup scale="80" orientation="portrait" verticalDpi="0" r:id="rId5"/>
  <headerFooter>
    <oddHeader xml:space="preserve">&amp;C&amp;14Wake Transit Plan
Operating Request Form </oddHeader>
  </headerFooter>
  <rowBreaks count="1" manualBreakCount="1">
    <brk id="53" max="16383" man="1"/>
  </rowBreaks>
  <legacyDrawing r:id="rId6"/>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pageSetUpPr fitToPage="1"/>
  </sheetPr>
  <dimension ref="A1:AH167"/>
  <sheetViews>
    <sheetView tabSelected="1" view="pageBreakPreview" topLeftCell="B152" zoomScale="85" zoomScaleNormal="85" zoomScaleSheetLayoutView="85" workbookViewId="0">
      <selection activeCell="I150" sqref="I150"/>
    </sheetView>
  </sheetViews>
  <sheetFormatPr defaultColWidth="8.625" defaultRowHeight="15" outlineLevelRow="1" outlineLevelCol="1" x14ac:dyDescent="0.25"/>
  <cols>
    <col min="1" max="1" width="7.875" style="114" hidden="1" customWidth="1"/>
    <col min="2" max="2" width="27.375" style="114" customWidth="1"/>
    <col min="3" max="8" width="17.625" style="114" customWidth="1"/>
    <col min="9" max="9" width="20.25" style="114" customWidth="1"/>
    <col min="10" max="10" width="23.375" style="114" customWidth="1"/>
    <col min="11" max="11" width="3.5" style="114" hidden="1" customWidth="1"/>
    <col min="12" max="21" width="19.25" style="114" customWidth="1"/>
    <col min="22" max="22" width="19.25" style="114" customWidth="1" outlineLevel="1"/>
    <col min="23" max="23" width="22" style="114" customWidth="1" outlineLevel="1"/>
    <col min="24" max="26" width="8.625" style="114" customWidth="1" outlineLevel="1"/>
    <col min="27" max="27" width="46.5" style="114" customWidth="1" outlineLevel="1"/>
    <col min="28" max="30" width="8.625" style="114" customWidth="1" outlineLevel="1"/>
    <col min="31" max="16384" width="8.625" style="114"/>
  </cols>
  <sheetData>
    <row r="1" spans="1:29" ht="17.45" customHeight="1" thickBot="1" x14ac:dyDescent="0.35">
      <c r="A1" s="128"/>
      <c r="B1" s="370" t="s">
        <v>188</v>
      </c>
      <c r="C1" s="371"/>
      <c r="D1" s="380" t="s">
        <v>159</v>
      </c>
      <c r="E1" s="381"/>
      <c r="F1" s="381"/>
      <c r="G1" s="381"/>
      <c r="H1" s="382"/>
      <c r="I1" s="302" t="s">
        <v>113</v>
      </c>
      <c r="J1" s="241">
        <v>43282</v>
      </c>
      <c r="W1" s="173" t="s">
        <v>215</v>
      </c>
    </row>
    <row r="2" spans="1:29" ht="18.75" customHeight="1" thickTop="1" x14ac:dyDescent="0.3">
      <c r="A2" s="128"/>
      <c r="B2" s="368" t="str">
        <f>CONCATENATE(C3,C4,"_",C5,C6)</f>
        <v>19GOT_CO1</v>
      </c>
      <c r="C2" s="369"/>
      <c r="D2" s="374" t="s">
        <v>370</v>
      </c>
      <c r="E2" s="375"/>
      <c r="F2" s="375"/>
      <c r="G2" s="375"/>
      <c r="H2" s="376"/>
      <c r="I2" s="372" t="s">
        <v>101</v>
      </c>
      <c r="J2" s="373"/>
      <c r="W2" s="173" t="s">
        <v>216</v>
      </c>
      <c r="X2" s="174" t="s">
        <v>249</v>
      </c>
      <c r="Y2" s="175" t="s">
        <v>250</v>
      </c>
      <c r="Z2" s="175" t="s">
        <v>237</v>
      </c>
      <c r="AA2" s="175" t="s">
        <v>251</v>
      </c>
      <c r="AC2" s="176" t="s">
        <v>101</v>
      </c>
    </row>
    <row r="3" spans="1:29" ht="17.25" customHeight="1" x14ac:dyDescent="0.3">
      <c r="A3" s="128"/>
      <c r="B3" s="242" t="s">
        <v>235</v>
      </c>
      <c r="C3" s="225">
        <v>19</v>
      </c>
      <c r="D3" s="374" t="s">
        <v>371</v>
      </c>
      <c r="E3" s="375"/>
      <c r="F3" s="375"/>
      <c r="G3" s="375"/>
      <c r="H3" s="376"/>
      <c r="I3" s="177">
        <v>43281</v>
      </c>
      <c r="J3" s="243"/>
      <c r="X3" s="178">
        <v>16</v>
      </c>
      <c r="Y3" s="178" t="s">
        <v>241</v>
      </c>
      <c r="Z3" s="178" t="s">
        <v>226</v>
      </c>
      <c r="AA3" s="179">
        <v>1</v>
      </c>
      <c r="AC3" s="176" t="s">
        <v>270</v>
      </c>
    </row>
    <row r="4" spans="1:29" ht="17.25" x14ac:dyDescent="0.3">
      <c r="A4" s="128"/>
      <c r="B4" s="242" t="s">
        <v>236</v>
      </c>
      <c r="C4" s="225" t="s">
        <v>238</v>
      </c>
      <c r="D4" s="383" t="str">
        <f>"NEW  " &amp; Project_Name</f>
        <v>NEW  ERP (Enterprise Resource Planning) System</v>
      </c>
      <c r="E4" s="384"/>
      <c r="F4" s="384"/>
      <c r="G4" s="384"/>
      <c r="H4" s="385"/>
      <c r="I4" s="180"/>
      <c r="J4" s="244"/>
      <c r="X4" s="178">
        <v>17</v>
      </c>
      <c r="Y4" s="178" t="s">
        <v>239</v>
      </c>
      <c r="Z4" s="178" t="s">
        <v>225</v>
      </c>
      <c r="AA4" s="179">
        <v>2</v>
      </c>
      <c r="AC4" s="176" t="s">
        <v>271</v>
      </c>
    </row>
    <row r="5" spans="1:29" ht="12.75" hidden="1" customHeight="1" x14ac:dyDescent="0.25">
      <c r="A5" s="128"/>
      <c r="B5" s="242" t="s">
        <v>247</v>
      </c>
      <c r="C5" s="225" t="s">
        <v>245</v>
      </c>
      <c r="D5" s="245"/>
      <c r="E5" s="245"/>
      <c r="F5" s="245"/>
      <c r="G5" s="245"/>
      <c r="H5" s="245"/>
      <c r="I5" s="222"/>
      <c r="J5" s="246"/>
      <c r="X5" s="178">
        <v>18</v>
      </c>
      <c r="Y5" s="178" t="s">
        <v>240</v>
      </c>
      <c r="Z5" s="178" t="s">
        <v>227</v>
      </c>
      <c r="AA5" s="179">
        <v>3</v>
      </c>
      <c r="AC5" s="176" t="s">
        <v>272</v>
      </c>
    </row>
    <row r="6" spans="1:29" hidden="1" x14ac:dyDescent="0.25">
      <c r="A6" s="182"/>
      <c r="B6" s="242" t="s">
        <v>248</v>
      </c>
      <c r="C6" s="226">
        <v>1</v>
      </c>
      <c r="D6" s="227"/>
      <c r="E6" s="227"/>
      <c r="F6" s="227"/>
      <c r="G6" s="227"/>
      <c r="H6" s="227"/>
      <c r="I6" s="183"/>
      <c r="J6" s="247"/>
      <c r="K6" s="184"/>
      <c r="L6" s="184"/>
      <c r="M6" s="184"/>
      <c r="N6" s="184"/>
      <c r="O6" s="184"/>
      <c r="P6" s="184"/>
      <c r="Q6" s="184"/>
      <c r="R6" s="184"/>
      <c r="S6" s="184"/>
      <c r="T6" s="184"/>
      <c r="U6" s="184"/>
      <c r="V6" s="184"/>
      <c r="X6" s="178">
        <v>19</v>
      </c>
      <c r="Y6" s="178" t="s">
        <v>238</v>
      </c>
      <c r="Z6" s="178" t="s">
        <v>228</v>
      </c>
      <c r="AA6" s="179">
        <v>4</v>
      </c>
      <c r="AC6" s="176" t="s">
        <v>273</v>
      </c>
    </row>
    <row r="7" spans="1:29" ht="30.6" hidden="1" customHeight="1" x14ac:dyDescent="0.4">
      <c r="A7" s="185"/>
      <c r="B7" s="248" t="s">
        <v>157</v>
      </c>
      <c r="C7" s="249"/>
      <c r="D7" s="249"/>
      <c r="E7" s="249"/>
      <c r="F7" s="249"/>
      <c r="G7" s="249"/>
      <c r="H7" s="249"/>
      <c r="I7" s="249"/>
      <c r="J7" s="250"/>
      <c r="K7" s="185"/>
      <c r="L7" s="185"/>
      <c r="M7" s="185"/>
      <c r="N7" s="185"/>
      <c r="O7" s="185"/>
      <c r="P7" s="185"/>
      <c r="Q7" s="185"/>
      <c r="R7" s="185"/>
      <c r="S7" s="185"/>
      <c r="T7" s="185"/>
      <c r="U7" s="185"/>
      <c r="V7" s="185"/>
      <c r="X7" s="178">
        <v>20</v>
      </c>
      <c r="Y7" s="178" t="s">
        <v>244</v>
      </c>
      <c r="Z7" s="178" t="s">
        <v>245</v>
      </c>
      <c r="AA7" s="179">
        <v>5</v>
      </c>
    </row>
    <row r="8" spans="1:29" ht="15" hidden="1" customHeight="1" x14ac:dyDescent="0.25">
      <c r="A8" s="186"/>
      <c r="B8" s="377" t="s">
        <v>129</v>
      </c>
      <c r="C8" s="378"/>
      <c r="D8" s="378"/>
      <c r="E8" s="378"/>
      <c r="F8" s="378"/>
      <c r="G8" s="378"/>
      <c r="H8" s="378"/>
      <c r="I8" s="378"/>
      <c r="J8" s="379"/>
      <c r="K8" s="186"/>
      <c r="L8" s="187"/>
      <c r="M8" s="187"/>
      <c r="N8" s="187"/>
      <c r="O8" s="187"/>
      <c r="P8" s="187"/>
      <c r="Q8" s="187"/>
      <c r="R8" s="187"/>
      <c r="S8" s="187"/>
      <c r="T8" s="187"/>
      <c r="U8" s="187"/>
      <c r="V8" s="187"/>
      <c r="X8" s="178">
        <v>21</v>
      </c>
      <c r="Y8" s="178" t="s">
        <v>242</v>
      </c>
      <c r="Z8" s="178" t="s">
        <v>246</v>
      </c>
      <c r="AA8" s="179">
        <v>6</v>
      </c>
    </row>
    <row r="9" spans="1:29" hidden="1" x14ac:dyDescent="0.25">
      <c r="A9" s="181"/>
      <c r="B9" s="251"/>
      <c r="C9" s="222"/>
      <c r="D9" s="222"/>
      <c r="E9" s="222"/>
      <c r="F9" s="222"/>
      <c r="G9" s="222"/>
      <c r="H9" s="222"/>
      <c r="I9" s="222"/>
      <c r="J9" s="246"/>
      <c r="X9" s="178">
        <v>22</v>
      </c>
      <c r="Y9" s="178" t="s">
        <v>243</v>
      </c>
      <c r="Z9" s="174"/>
      <c r="AA9" s="179">
        <v>7</v>
      </c>
    </row>
    <row r="10" spans="1:29" x14ac:dyDescent="0.25">
      <c r="A10" s="128"/>
      <c r="B10" s="346" t="s">
        <v>34</v>
      </c>
      <c r="C10" s="333"/>
      <c r="D10" s="333" t="s">
        <v>35</v>
      </c>
      <c r="E10" s="333"/>
      <c r="F10" s="333" t="s">
        <v>36</v>
      </c>
      <c r="G10" s="333"/>
      <c r="H10" s="333"/>
      <c r="I10" s="333" t="s">
        <v>266</v>
      </c>
      <c r="J10" s="334"/>
      <c r="X10" s="178">
        <v>23</v>
      </c>
      <c r="Y10" s="188"/>
      <c r="Z10" s="188"/>
      <c r="AA10" s="179">
        <v>8</v>
      </c>
    </row>
    <row r="11" spans="1:29" ht="18" customHeight="1" x14ac:dyDescent="0.25">
      <c r="A11" s="128"/>
      <c r="B11" s="390" t="s">
        <v>355</v>
      </c>
      <c r="C11" s="391"/>
      <c r="D11" s="394" t="s">
        <v>187</v>
      </c>
      <c r="E11" s="394"/>
      <c r="F11" s="315" t="s">
        <v>356</v>
      </c>
      <c r="G11" s="315"/>
      <c r="H11" s="315"/>
      <c r="I11" s="189" t="s">
        <v>275</v>
      </c>
      <c r="J11" s="252">
        <f>IF($I$2=$AC$2,IF($J$129&gt;0,$D$92*($D$129/($D$129+$D$141)),),)+IF($I$2=$AC$3,IF($J$129&gt;0,$E$92*($E$129/($E$129+$E$141)),),)</f>
        <v>0</v>
      </c>
      <c r="X11" s="178">
        <v>24</v>
      </c>
      <c r="Y11" s="188"/>
      <c r="AA11" s="179">
        <v>9</v>
      </c>
    </row>
    <row r="12" spans="1:29" ht="18" customHeight="1" x14ac:dyDescent="0.25">
      <c r="A12" s="128"/>
      <c r="B12" s="392"/>
      <c r="C12" s="393"/>
      <c r="D12" s="394"/>
      <c r="E12" s="394"/>
      <c r="F12" s="315" t="s">
        <v>357</v>
      </c>
      <c r="G12" s="315"/>
      <c r="H12" s="315"/>
      <c r="I12" s="189" t="s">
        <v>314</v>
      </c>
      <c r="J12" s="252">
        <f>IF($J$129&gt;0,SUM($D$92:$I$92)*(SUM($D$129:$I$129)/(SUM($D$129:$I$129,$D$141:$I$141))),)</f>
        <v>0</v>
      </c>
      <c r="X12" s="178">
        <v>25</v>
      </c>
      <c r="Y12" s="188"/>
      <c r="AA12" s="179">
        <v>10</v>
      </c>
    </row>
    <row r="13" spans="1:29" ht="15.75" x14ac:dyDescent="0.25">
      <c r="A13" s="128"/>
      <c r="B13" s="346" t="s">
        <v>39</v>
      </c>
      <c r="C13" s="333"/>
      <c r="D13" s="333" t="s">
        <v>40</v>
      </c>
      <c r="E13" s="333"/>
      <c r="F13" s="345" t="s">
        <v>380</v>
      </c>
      <c r="G13" s="345"/>
      <c r="H13" s="345"/>
      <c r="I13" s="333" t="s">
        <v>267</v>
      </c>
      <c r="J13" s="334"/>
      <c r="AA13" s="179">
        <v>11</v>
      </c>
    </row>
    <row r="14" spans="1:29" ht="15.75" customHeight="1" x14ac:dyDescent="0.25">
      <c r="A14" s="128"/>
      <c r="B14" s="356">
        <v>43282</v>
      </c>
      <c r="C14" s="357"/>
      <c r="D14" s="357">
        <v>44377</v>
      </c>
      <c r="E14" s="357"/>
      <c r="F14" s="316">
        <f>+J14</f>
        <v>118708.33333333337</v>
      </c>
      <c r="G14" s="316"/>
      <c r="H14" s="316"/>
      <c r="I14" s="189" t="s">
        <v>275</v>
      </c>
      <c r="J14" s="252">
        <f>+D151</f>
        <v>118708.33333333337</v>
      </c>
      <c r="AA14" s="179">
        <v>12</v>
      </c>
    </row>
    <row r="15" spans="1:29" ht="15.75" customHeight="1" x14ac:dyDescent="0.25">
      <c r="A15" s="128"/>
      <c r="B15" s="358"/>
      <c r="C15" s="359"/>
      <c r="D15" s="359"/>
      <c r="E15" s="359"/>
      <c r="F15" s="317"/>
      <c r="G15" s="317"/>
      <c r="H15" s="317"/>
      <c r="I15" s="228" t="s">
        <v>314</v>
      </c>
      <c r="J15" s="253">
        <f>IF($J$141&gt;0,SUM($D$92:$I$92)*(SUM($D$141:$I$141)/(SUM($D$129:$I$129,$D$141:$I$141))),)</f>
        <v>116517220.25999999</v>
      </c>
      <c r="AA15" s="179">
        <v>13</v>
      </c>
    </row>
    <row r="16" spans="1:29" ht="28.7" customHeight="1" x14ac:dyDescent="0.25">
      <c r="A16" s="128"/>
      <c r="B16" s="347" t="s">
        <v>90</v>
      </c>
      <c r="C16" s="348"/>
      <c r="D16" s="360" t="s">
        <v>301</v>
      </c>
      <c r="E16" s="360"/>
      <c r="F16" s="360"/>
      <c r="G16" s="360"/>
      <c r="H16" s="360"/>
      <c r="I16" s="360"/>
      <c r="J16" s="361"/>
      <c r="AA16" s="179">
        <v>14</v>
      </c>
    </row>
    <row r="17" spans="1:27" ht="112.5" customHeight="1" x14ac:dyDescent="0.25">
      <c r="A17" s="128"/>
      <c r="B17" s="349" t="s">
        <v>381</v>
      </c>
      <c r="C17" s="350"/>
      <c r="D17" s="350"/>
      <c r="E17" s="350"/>
      <c r="F17" s="350"/>
      <c r="G17" s="350"/>
      <c r="H17" s="350"/>
      <c r="I17" s="350"/>
      <c r="J17" s="351"/>
      <c r="AA17" s="190">
        <v>15</v>
      </c>
    </row>
    <row r="18" spans="1:27" hidden="1" x14ac:dyDescent="0.25">
      <c r="A18" s="128"/>
      <c r="B18" s="254"/>
      <c r="C18" s="183"/>
      <c r="D18" s="183"/>
      <c r="E18" s="183"/>
      <c r="F18" s="183"/>
      <c r="G18" s="183"/>
      <c r="H18" s="183"/>
      <c r="I18" s="183"/>
      <c r="J18" s="247"/>
    </row>
    <row r="19" spans="1:27" s="193" customFormat="1" ht="17.25" hidden="1" customHeight="1" x14ac:dyDescent="0.25">
      <c r="A19" s="191"/>
      <c r="B19" s="255" t="s">
        <v>265</v>
      </c>
      <c r="C19" s="222"/>
      <c r="D19" s="222"/>
      <c r="E19" s="222"/>
      <c r="F19" s="222"/>
      <c r="G19" s="222"/>
      <c r="H19" s="222"/>
      <c r="I19" s="222"/>
      <c r="J19" s="246"/>
      <c r="K19" s="114"/>
      <c r="L19" s="114"/>
      <c r="M19" s="114"/>
      <c r="N19" s="114"/>
      <c r="O19" s="114"/>
      <c r="P19" s="114"/>
      <c r="Q19" s="114"/>
      <c r="R19" s="114"/>
      <c r="S19" s="114"/>
      <c r="T19" s="114"/>
      <c r="U19" s="114"/>
      <c r="V19" s="114"/>
      <c r="W19" s="192" t="s">
        <v>212</v>
      </c>
      <c r="X19" s="192" t="b">
        <v>0</v>
      </c>
    </row>
    <row r="20" spans="1:27" ht="15" hidden="1" customHeight="1" x14ac:dyDescent="0.25">
      <c r="A20" s="194" t="s">
        <v>133</v>
      </c>
      <c r="B20" s="256" t="s">
        <v>158</v>
      </c>
      <c r="C20" s="257"/>
      <c r="D20" s="257"/>
      <c r="E20" s="257"/>
      <c r="F20" s="257"/>
      <c r="G20" s="257"/>
      <c r="H20" s="257"/>
      <c r="I20" s="257"/>
      <c r="J20" s="258"/>
      <c r="W20" s="192" t="s">
        <v>258</v>
      </c>
      <c r="X20" s="192" t="b">
        <v>1</v>
      </c>
    </row>
    <row r="21" spans="1:27" ht="16.7" customHeight="1" x14ac:dyDescent="0.25">
      <c r="A21" s="194"/>
      <c r="B21" s="259" t="s">
        <v>372</v>
      </c>
      <c r="C21" s="230"/>
      <c r="D21" s="229" t="s">
        <v>137</v>
      </c>
      <c r="E21" s="231"/>
      <c r="F21" s="230"/>
      <c r="G21" s="229" t="s">
        <v>138</v>
      </c>
      <c r="H21" s="232"/>
      <c r="I21" s="231"/>
      <c r="J21" s="260"/>
      <c r="W21" s="192" t="s">
        <v>259</v>
      </c>
      <c r="X21" s="195" t="b">
        <v>0</v>
      </c>
    </row>
    <row r="22" spans="1:27" ht="53.25" customHeight="1" x14ac:dyDescent="0.25">
      <c r="A22" s="194"/>
      <c r="B22" s="341" t="s">
        <v>358</v>
      </c>
      <c r="C22" s="321"/>
      <c r="D22" s="321" t="s">
        <v>379</v>
      </c>
      <c r="E22" s="321"/>
      <c r="F22" s="321"/>
      <c r="G22" s="321" t="s">
        <v>359</v>
      </c>
      <c r="H22" s="321"/>
      <c r="I22" s="321"/>
      <c r="J22" s="322"/>
      <c r="W22" s="192" t="s">
        <v>260</v>
      </c>
      <c r="X22" s="196" t="b">
        <v>0</v>
      </c>
    </row>
    <row r="23" spans="1:27" hidden="1" x14ac:dyDescent="0.25">
      <c r="A23" s="194"/>
      <c r="B23" s="251"/>
      <c r="C23" s="222"/>
      <c r="D23" s="222"/>
      <c r="E23" s="222"/>
      <c r="F23" s="222"/>
      <c r="G23" s="222"/>
      <c r="H23" s="222"/>
      <c r="I23" s="222"/>
      <c r="J23" s="246"/>
      <c r="W23" s="192" t="s">
        <v>261</v>
      </c>
      <c r="X23" s="196" t="b">
        <v>0</v>
      </c>
    </row>
    <row r="24" spans="1:27" hidden="1" x14ac:dyDescent="0.25">
      <c r="A24" s="194" t="s">
        <v>134</v>
      </c>
      <c r="B24" s="256" t="s">
        <v>257</v>
      </c>
      <c r="C24" s="257"/>
      <c r="D24" s="222"/>
      <c r="E24" s="222"/>
      <c r="F24" s="222"/>
      <c r="G24" s="222"/>
      <c r="H24" s="222"/>
      <c r="I24" s="222"/>
      <c r="J24" s="246"/>
      <c r="W24" s="192" t="s">
        <v>254</v>
      </c>
      <c r="X24" s="195" t="b">
        <v>0</v>
      </c>
    </row>
    <row r="25" spans="1:27" ht="15" hidden="1" customHeight="1" x14ac:dyDescent="0.25">
      <c r="A25" s="194"/>
      <c r="B25" s="261"/>
      <c r="C25" s="197"/>
      <c r="D25" s="197"/>
      <c r="E25" s="197"/>
      <c r="F25" s="197"/>
      <c r="G25" s="197"/>
      <c r="H25" s="197"/>
      <c r="I25" s="197"/>
      <c r="J25" s="262"/>
      <c r="W25" s="192" t="s">
        <v>213</v>
      </c>
      <c r="X25" s="195" t="b">
        <v>0</v>
      </c>
    </row>
    <row r="26" spans="1:27" ht="15" hidden="1" customHeight="1" x14ac:dyDescent="0.25">
      <c r="A26" s="194" t="s">
        <v>135</v>
      </c>
      <c r="B26" s="256" t="s">
        <v>264</v>
      </c>
      <c r="C26" s="257"/>
      <c r="D26" s="257"/>
      <c r="E26" s="257"/>
      <c r="F26" s="257"/>
      <c r="G26" s="257"/>
      <c r="H26" s="257"/>
      <c r="I26" s="257"/>
      <c r="J26" s="258"/>
      <c r="W26" s="192" t="s">
        <v>214</v>
      </c>
      <c r="X26" s="195" t="b">
        <v>0</v>
      </c>
    </row>
    <row r="27" spans="1:27" ht="26.25" hidden="1" customHeight="1" x14ac:dyDescent="0.25">
      <c r="A27" s="194"/>
      <c r="B27" s="256"/>
      <c r="C27" s="257"/>
      <c r="D27" s="257"/>
      <c r="E27" s="257"/>
      <c r="F27" s="257"/>
      <c r="G27" s="257"/>
      <c r="H27" s="257"/>
      <c r="I27" s="257"/>
      <c r="J27" s="258"/>
      <c r="W27" s="192" t="s">
        <v>255</v>
      </c>
      <c r="X27" s="196" t="b">
        <v>1</v>
      </c>
    </row>
    <row r="28" spans="1:27" hidden="1" x14ac:dyDescent="0.25">
      <c r="A28" s="194"/>
      <c r="B28" s="251"/>
      <c r="C28" s="222"/>
      <c r="D28" s="222"/>
      <c r="E28" s="222"/>
      <c r="F28" s="222"/>
      <c r="G28" s="222"/>
      <c r="H28" s="222"/>
      <c r="I28" s="222"/>
      <c r="J28" s="246"/>
    </row>
    <row r="29" spans="1:27" hidden="1" x14ac:dyDescent="0.25">
      <c r="A29" s="194" t="s">
        <v>156</v>
      </c>
      <c r="B29" s="366" t="s">
        <v>229</v>
      </c>
      <c r="C29" s="367"/>
      <c r="D29" s="367"/>
      <c r="E29" s="222"/>
      <c r="F29" s="222"/>
      <c r="G29" s="222"/>
      <c r="H29" s="222"/>
      <c r="I29" s="222"/>
      <c r="J29" s="263"/>
      <c r="W29" s="192" t="s">
        <v>262</v>
      </c>
      <c r="X29" s="196" t="b">
        <v>0</v>
      </c>
    </row>
    <row r="30" spans="1:27" hidden="1" x14ac:dyDescent="0.25">
      <c r="A30" s="194"/>
      <c r="B30" s="251"/>
      <c r="C30" s="222"/>
      <c r="D30" s="222"/>
      <c r="E30" s="222"/>
      <c r="F30" s="222"/>
      <c r="G30" s="222"/>
      <c r="H30" s="222"/>
      <c r="I30" s="222"/>
      <c r="J30" s="246"/>
      <c r="W30" s="192" t="s">
        <v>263</v>
      </c>
      <c r="X30" s="196" t="b">
        <v>1</v>
      </c>
    </row>
    <row r="31" spans="1:27" ht="26.25" hidden="1" x14ac:dyDescent="0.4">
      <c r="A31" s="185"/>
      <c r="B31" s="248" t="s">
        <v>217</v>
      </c>
      <c r="C31" s="249"/>
      <c r="D31" s="249"/>
      <c r="E31" s="249"/>
      <c r="F31" s="249"/>
      <c r="G31" s="249"/>
      <c r="H31" s="249"/>
      <c r="I31" s="249"/>
      <c r="J31" s="250"/>
      <c r="K31" s="185"/>
      <c r="L31" s="185"/>
      <c r="M31" s="185"/>
      <c r="N31" s="185"/>
      <c r="O31" s="185"/>
      <c r="P31" s="185"/>
      <c r="Q31" s="185"/>
      <c r="R31" s="185"/>
      <c r="S31" s="185"/>
      <c r="T31" s="185"/>
      <c r="U31" s="185"/>
      <c r="V31" s="185"/>
      <c r="W31" s="192" t="s">
        <v>219</v>
      </c>
      <c r="X31" s="195" t="b">
        <v>0</v>
      </c>
    </row>
    <row r="32" spans="1:27" ht="16.5" hidden="1" customHeight="1" x14ac:dyDescent="0.4">
      <c r="A32" s="185"/>
      <c r="B32" s="264"/>
      <c r="C32" s="249"/>
      <c r="D32" s="249"/>
      <c r="E32" s="249"/>
      <c r="F32" s="249"/>
      <c r="G32" s="249"/>
      <c r="H32" s="249"/>
      <c r="I32" s="249"/>
      <c r="J32" s="250"/>
      <c r="K32" s="185"/>
      <c r="L32" s="185"/>
      <c r="M32" s="185"/>
      <c r="N32" s="185"/>
      <c r="O32" s="185"/>
      <c r="P32" s="185"/>
      <c r="Q32" s="185"/>
      <c r="R32" s="185"/>
      <c r="S32" s="185"/>
      <c r="T32" s="185"/>
      <c r="U32" s="185"/>
      <c r="V32" s="185"/>
      <c r="W32" s="192" t="s">
        <v>220</v>
      </c>
      <c r="X32" s="195" t="b">
        <v>0</v>
      </c>
    </row>
    <row r="33" spans="1:34" ht="16.5" hidden="1" customHeight="1" x14ac:dyDescent="0.4">
      <c r="A33" s="194"/>
      <c r="B33" s="265"/>
      <c r="C33" s="222"/>
      <c r="D33" s="222"/>
      <c r="E33" s="222"/>
      <c r="F33" s="222"/>
      <c r="G33" s="222"/>
      <c r="H33" s="222"/>
      <c r="I33" s="222"/>
      <c r="J33" s="246"/>
      <c r="L33" s="185"/>
      <c r="M33" s="185"/>
      <c r="N33" s="185"/>
      <c r="O33" s="185"/>
      <c r="P33" s="185"/>
      <c r="Q33" s="185"/>
      <c r="R33" s="185"/>
      <c r="S33" s="185"/>
      <c r="T33" s="185"/>
      <c r="U33" s="185"/>
      <c r="V33" s="185"/>
      <c r="W33" s="192" t="s">
        <v>221</v>
      </c>
      <c r="X33" s="195" t="b">
        <v>1</v>
      </c>
    </row>
    <row r="34" spans="1:34" ht="15.75" hidden="1" customHeight="1" x14ac:dyDescent="0.4">
      <c r="A34" s="198" t="s">
        <v>130</v>
      </c>
      <c r="B34" s="266" t="s">
        <v>360</v>
      </c>
      <c r="C34" s="222"/>
      <c r="D34" s="222"/>
      <c r="E34" s="222"/>
      <c r="F34" s="222"/>
      <c r="G34" s="222"/>
      <c r="H34" s="222"/>
      <c r="I34" s="222"/>
      <c r="J34" s="246"/>
      <c r="L34" s="185"/>
      <c r="M34" s="185"/>
      <c r="N34" s="185"/>
      <c r="O34" s="185"/>
      <c r="P34" s="185"/>
      <c r="Q34" s="185"/>
      <c r="R34" s="185"/>
      <c r="S34" s="185"/>
      <c r="T34" s="185"/>
      <c r="U34" s="185"/>
      <c r="V34" s="185"/>
      <c r="W34" s="195"/>
      <c r="X34" s="195"/>
    </row>
    <row r="35" spans="1:34" ht="15.75" hidden="1" x14ac:dyDescent="0.25">
      <c r="A35" s="194"/>
      <c r="B35" s="265"/>
      <c r="C35" s="222"/>
      <c r="D35" s="222"/>
      <c r="E35" s="222"/>
      <c r="F35" s="222"/>
      <c r="G35" s="222"/>
      <c r="H35" s="222"/>
      <c r="I35" s="222"/>
      <c r="J35" s="246"/>
      <c r="W35" s="192" t="s">
        <v>210</v>
      </c>
      <c r="X35" s="192" t="b">
        <v>0</v>
      </c>
    </row>
    <row r="36" spans="1:34" ht="16.7" customHeight="1" x14ac:dyDescent="0.25">
      <c r="A36" s="198" t="s">
        <v>131</v>
      </c>
      <c r="B36" s="318" t="s">
        <v>218</v>
      </c>
      <c r="C36" s="319"/>
      <c r="D36" s="319"/>
      <c r="E36" s="319"/>
      <c r="F36" s="319"/>
      <c r="G36" s="319"/>
      <c r="H36" s="184"/>
      <c r="I36" s="184"/>
      <c r="J36" s="267"/>
      <c r="W36" s="192" t="s">
        <v>211</v>
      </c>
      <c r="X36" s="192" t="b">
        <v>1</v>
      </c>
    </row>
    <row r="37" spans="1:34" ht="30" hidden="1" customHeight="1" x14ac:dyDescent="0.25">
      <c r="A37" s="198"/>
      <c r="B37" s="338" t="s">
        <v>115</v>
      </c>
      <c r="C37" s="339"/>
      <c r="D37" s="339"/>
      <c r="E37" s="339"/>
      <c r="F37" s="339"/>
      <c r="G37" s="339"/>
      <c r="H37" s="339"/>
      <c r="I37" s="339"/>
      <c r="J37" s="340"/>
    </row>
    <row r="38" spans="1:34" ht="24.75" customHeight="1" x14ac:dyDescent="0.25">
      <c r="A38" s="198"/>
      <c r="B38" s="342" t="s">
        <v>363</v>
      </c>
      <c r="C38" s="343"/>
      <c r="D38" s="343"/>
      <c r="E38" s="343"/>
      <c r="F38" s="343"/>
      <c r="G38" s="343"/>
      <c r="H38" s="343"/>
      <c r="I38" s="343"/>
      <c r="J38" s="344"/>
    </row>
    <row r="39" spans="1:34" hidden="1" x14ac:dyDescent="0.25">
      <c r="A39" s="198"/>
      <c r="B39" s="268"/>
      <c r="C39" s="199"/>
      <c r="D39" s="199"/>
      <c r="E39" s="199"/>
      <c r="F39" s="199"/>
      <c r="G39" s="199"/>
      <c r="H39" s="199"/>
      <c r="I39" s="199"/>
      <c r="J39" s="269"/>
    </row>
    <row r="40" spans="1:34" s="193" customFormat="1" ht="15" hidden="1" customHeight="1" x14ac:dyDescent="0.25">
      <c r="A40" s="198" t="s">
        <v>132</v>
      </c>
      <c r="B40" s="318" t="s">
        <v>352</v>
      </c>
      <c r="C40" s="319"/>
      <c r="D40" s="319"/>
      <c r="E40" s="319"/>
      <c r="F40" s="319"/>
      <c r="G40" s="319"/>
      <c r="H40" s="319"/>
      <c r="I40" s="319"/>
      <c r="J40" s="320"/>
    </row>
    <row r="41" spans="1:34" hidden="1" x14ac:dyDescent="0.25">
      <c r="A41" s="198"/>
      <c r="B41" s="251"/>
      <c r="C41" s="222"/>
      <c r="D41" s="222"/>
      <c r="E41" s="222"/>
      <c r="F41" s="222"/>
      <c r="G41" s="222"/>
      <c r="H41" s="222"/>
      <c r="I41" s="222"/>
      <c r="J41" s="246"/>
      <c r="W41" s="200" t="s">
        <v>344</v>
      </c>
      <c r="X41" s="114" t="b">
        <v>1</v>
      </c>
    </row>
    <row r="42" spans="1:34" s="193" customFormat="1" ht="15" customHeight="1" x14ac:dyDescent="0.25">
      <c r="A42" s="198" t="s">
        <v>139</v>
      </c>
      <c r="B42" s="318" t="s">
        <v>119</v>
      </c>
      <c r="C42" s="319"/>
      <c r="D42" s="319"/>
      <c r="E42" s="319"/>
      <c r="F42" s="319"/>
      <c r="G42" s="319"/>
      <c r="H42" s="319"/>
      <c r="I42" s="319"/>
      <c r="J42" s="320"/>
      <c r="W42" s="200" t="s">
        <v>343</v>
      </c>
      <c r="X42" s="193" t="b">
        <v>1</v>
      </c>
    </row>
    <row r="43" spans="1:34" ht="91.5" customHeight="1" x14ac:dyDescent="0.25">
      <c r="A43" s="198"/>
      <c r="B43" s="362" t="s">
        <v>369</v>
      </c>
      <c r="C43" s="363"/>
      <c r="D43" s="363"/>
      <c r="E43" s="363"/>
      <c r="F43" s="363"/>
      <c r="G43" s="363"/>
      <c r="H43" s="363"/>
      <c r="I43" s="363"/>
      <c r="J43" s="364"/>
    </row>
    <row r="44" spans="1:34" s="193" customFormat="1" x14ac:dyDescent="0.25">
      <c r="A44" s="198" t="s">
        <v>139</v>
      </c>
      <c r="B44" s="318" t="s">
        <v>204</v>
      </c>
      <c r="C44" s="319"/>
      <c r="D44" s="319"/>
      <c r="E44" s="319"/>
      <c r="F44" s="319"/>
      <c r="G44" s="319"/>
      <c r="H44" s="319"/>
      <c r="I44" s="319"/>
      <c r="J44" s="320"/>
    </row>
    <row r="45" spans="1:34" ht="36" customHeight="1" x14ac:dyDescent="0.25">
      <c r="A45" s="198"/>
      <c r="B45" s="335" t="s">
        <v>362</v>
      </c>
      <c r="C45" s="336"/>
      <c r="D45" s="336"/>
      <c r="E45" s="336"/>
      <c r="F45" s="336"/>
      <c r="G45" s="336"/>
      <c r="H45" s="336"/>
      <c r="I45" s="336"/>
      <c r="J45" s="337"/>
    </row>
    <row r="46" spans="1:34" hidden="1" x14ac:dyDescent="0.25">
      <c r="A46" s="198"/>
      <c r="B46" s="268"/>
      <c r="C46" s="199"/>
      <c r="D46" s="199"/>
      <c r="E46" s="199"/>
      <c r="F46" s="199"/>
      <c r="G46" s="199"/>
      <c r="H46" s="199"/>
      <c r="I46" s="199"/>
      <c r="J46" s="269"/>
      <c r="Z46" s="178" t="s">
        <v>226</v>
      </c>
      <c r="AA46" s="201" t="s">
        <v>280</v>
      </c>
    </row>
    <row r="47" spans="1:34" s="193" customFormat="1" ht="18.75" customHeight="1" x14ac:dyDescent="0.25">
      <c r="A47" s="198" t="s">
        <v>342</v>
      </c>
      <c r="B47" s="318" t="s">
        <v>120</v>
      </c>
      <c r="C47" s="319"/>
      <c r="D47" s="319"/>
      <c r="E47" s="319"/>
      <c r="F47" s="319"/>
      <c r="G47" s="319"/>
      <c r="H47" s="319"/>
      <c r="I47" s="319"/>
      <c r="J47" s="320"/>
      <c r="Z47" s="178" t="s">
        <v>225</v>
      </c>
      <c r="AA47" s="201" t="s">
        <v>286</v>
      </c>
    </row>
    <row r="48" spans="1:34" ht="21" customHeight="1" x14ac:dyDescent="0.25">
      <c r="A48" s="202" t="s">
        <v>92</v>
      </c>
      <c r="B48" s="352" t="s">
        <v>284</v>
      </c>
      <c r="C48" s="353"/>
      <c r="D48" s="354" t="s">
        <v>366</v>
      </c>
      <c r="E48" s="354"/>
      <c r="F48" s="354"/>
      <c r="G48" s="354"/>
      <c r="H48" s="354"/>
      <c r="I48" s="354"/>
      <c r="J48" s="355"/>
      <c r="Z48" s="178" t="s">
        <v>227</v>
      </c>
      <c r="AA48" s="201" t="s">
        <v>287</v>
      </c>
      <c r="AB48" s="201"/>
      <c r="AC48" s="201"/>
      <c r="AD48" s="201"/>
      <c r="AE48" s="201"/>
      <c r="AF48" s="201"/>
      <c r="AG48" s="201"/>
      <c r="AH48" s="201"/>
    </row>
    <row r="49" spans="1:34" ht="21" customHeight="1" x14ac:dyDescent="0.25">
      <c r="A49" s="202" t="s">
        <v>93</v>
      </c>
      <c r="B49" s="352" t="s">
        <v>284</v>
      </c>
      <c r="C49" s="353"/>
      <c r="D49" s="354" t="s">
        <v>367</v>
      </c>
      <c r="E49" s="354"/>
      <c r="F49" s="354"/>
      <c r="G49" s="354"/>
      <c r="H49" s="354"/>
      <c r="I49" s="354"/>
      <c r="J49" s="355"/>
      <c r="Z49" s="178" t="s">
        <v>228</v>
      </c>
      <c r="AA49" s="201" t="s">
        <v>293</v>
      </c>
      <c r="AB49" s="201"/>
      <c r="AC49" s="201"/>
      <c r="AD49" s="201"/>
      <c r="AE49" s="201"/>
      <c r="AF49" s="201"/>
      <c r="AG49" s="201"/>
      <c r="AH49" s="201"/>
    </row>
    <row r="50" spans="1:34" ht="21" customHeight="1" x14ac:dyDescent="0.25">
      <c r="A50" s="202" t="s">
        <v>94</v>
      </c>
      <c r="B50" s="352" t="s">
        <v>284</v>
      </c>
      <c r="C50" s="353"/>
      <c r="D50" s="354" t="s">
        <v>368</v>
      </c>
      <c r="E50" s="354"/>
      <c r="F50" s="354"/>
      <c r="G50" s="354"/>
      <c r="H50" s="354"/>
      <c r="I50" s="354"/>
      <c r="J50" s="355"/>
      <c r="Z50" s="178" t="s">
        <v>245</v>
      </c>
      <c r="AA50" s="203" t="s">
        <v>337</v>
      </c>
      <c r="AB50" s="201"/>
      <c r="AC50" s="201"/>
      <c r="AD50" s="201"/>
      <c r="AE50" s="201"/>
      <c r="AF50" s="201"/>
      <c r="AG50" s="201"/>
      <c r="AH50" s="201"/>
    </row>
    <row r="51" spans="1:34" ht="21" hidden="1" customHeight="1" x14ac:dyDescent="0.25">
      <c r="B51" s="270"/>
      <c r="C51" s="184"/>
      <c r="D51" s="184"/>
      <c r="E51" s="184"/>
      <c r="F51" s="184"/>
      <c r="G51" s="184"/>
      <c r="H51" s="184"/>
      <c r="I51" s="184"/>
      <c r="J51" s="267"/>
      <c r="Z51" s="178" t="s">
        <v>246</v>
      </c>
      <c r="AA51" s="201" t="s">
        <v>288</v>
      </c>
    </row>
    <row r="52" spans="1:34" ht="26.25" hidden="1" customHeight="1" x14ac:dyDescent="0.4">
      <c r="A52" s="185"/>
      <c r="B52" s="248" t="s">
        <v>141</v>
      </c>
      <c r="C52" s="249"/>
      <c r="D52" s="249"/>
      <c r="E52" s="249"/>
      <c r="F52" s="249"/>
      <c r="G52" s="249"/>
      <c r="H52" s="249"/>
      <c r="I52" s="249"/>
      <c r="J52" s="250"/>
      <c r="K52" s="185"/>
      <c r="L52" s="185"/>
      <c r="M52" s="185"/>
      <c r="N52" s="185"/>
      <c r="O52" s="185"/>
      <c r="P52" s="185"/>
      <c r="Q52" s="185"/>
      <c r="R52" s="185"/>
      <c r="S52" s="185"/>
      <c r="T52" s="185"/>
      <c r="U52" s="185"/>
      <c r="V52" s="185"/>
      <c r="AA52" s="201" t="s">
        <v>289</v>
      </c>
    </row>
    <row r="53" spans="1:34" ht="5.25" hidden="1" customHeight="1" x14ac:dyDescent="0.4">
      <c r="A53" s="185"/>
      <c r="B53" s="264"/>
      <c r="C53" s="249"/>
      <c r="D53" s="249"/>
      <c r="E53" s="249"/>
      <c r="F53" s="249"/>
      <c r="G53" s="249"/>
      <c r="H53" s="249"/>
      <c r="I53" s="249"/>
      <c r="J53" s="250"/>
      <c r="K53" s="185"/>
      <c r="L53" s="185"/>
      <c r="M53" s="185"/>
      <c r="N53" s="185"/>
      <c r="O53" s="185"/>
      <c r="P53" s="185"/>
      <c r="Q53" s="185"/>
      <c r="R53" s="185"/>
      <c r="S53" s="185"/>
      <c r="T53" s="185"/>
      <c r="U53" s="185"/>
      <c r="V53" s="185"/>
      <c r="AA53" s="201" t="s">
        <v>290</v>
      </c>
    </row>
    <row r="54" spans="1:34" hidden="1" x14ac:dyDescent="0.25">
      <c r="A54" s="191"/>
      <c r="B54" s="251"/>
      <c r="C54" s="222"/>
      <c r="D54" s="222"/>
      <c r="E54" s="222"/>
      <c r="F54" s="222"/>
      <c r="G54" s="222"/>
      <c r="H54" s="222"/>
      <c r="I54" s="222"/>
      <c r="J54" s="246"/>
      <c r="AA54" s="201" t="s">
        <v>291</v>
      </c>
    </row>
    <row r="55" spans="1:34" hidden="1" outlineLevel="1" x14ac:dyDescent="0.25">
      <c r="A55" s="191"/>
      <c r="B55" s="255" t="s">
        <v>142</v>
      </c>
      <c r="C55" s="222"/>
      <c r="D55" s="222"/>
      <c r="E55" s="222"/>
      <c r="F55" s="222"/>
      <c r="G55" s="222"/>
      <c r="H55" s="222"/>
      <c r="I55" s="222"/>
      <c r="J55" s="246"/>
      <c r="AA55" s="201" t="s">
        <v>292</v>
      </c>
    </row>
    <row r="56" spans="1:34" hidden="1" outlineLevel="1" x14ac:dyDescent="0.25">
      <c r="A56" s="191"/>
      <c r="B56" s="271"/>
      <c r="C56" s="222"/>
      <c r="D56" s="222"/>
      <c r="E56" s="222"/>
      <c r="F56" s="222"/>
      <c r="G56" s="222"/>
      <c r="H56" s="222"/>
      <c r="I56" s="222"/>
      <c r="J56" s="246"/>
      <c r="AA56" s="201" t="s">
        <v>279</v>
      </c>
    </row>
    <row r="57" spans="1:34" outlineLevel="1" x14ac:dyDescent="0.25">
      <c r="A57" s="198" t="s">
        <v>146</v>
      </c>
      <c r="B57" s="318" t="s">
        <v>147</v>
      </c>
      <c r="C57" s="319"/>
      <c r="D57" s="319"/>
      <c r="E57" s="319"/>
      <c r="F57" s="319"/>
      <c r="G57" s="319"/>
      <c r="H57" s="319"/>
      <c r="I57" s="319"/>
      <c r="J57" s="320"/>
      <c r="AA57" s="201" t="s">
        <v>277</v>
      </c>
    </row>
    <row r="58" spans="1:34" ht="28.5" customHeight="1" outlineLevel="1" x14ac:dyDescent="0.25">
      <c r="B58" s="342" t="s">
        <v>363</v>
      </c>
      <c r="C58" s="343"/>
      <c r="D58" s="343"/>
      <c r="E58" s="343"/>
      <c r="F58" s="343"/>
      <c r="G58" s="343"/>
      <c r="H58" s="343"/>
      <c r="I58" s="343"/>
      <c r="J58" s="344"/>
      <c r="AA58" s="201" t="s">
        <v>278</v>
      </c>
    </row>
    <row r="59" spans="1:34" hidden="1" x14ac:dyDescent="0.25">
      <c r="B59" s="270"/>
      <c r="C59" s="184"/>
      <c r="D59" s="184"/>
      <c r="E59" s="184"/>
      <c r="F59" s="184"/>
      <c r="G59" s="184"/>
      <c r="H59" s="184"/>
      <c r="I59" s="184"/>
      <c r="J59" s="267"/>
      <c r="AA59" s="203" t="s">
        <v>338</v>
      </c>
    </row>
    <row r="60" spans="1:34" hidden="1" outlineLevel="1" x14ac:dyDescent="0.25">
      <c r="A60" s="191"/>
      <c r="B60" s="255" t="s">
        <v>143</v>
      </c>
      <c r="C60" s="222"/>
      <c r="D60" s="222"/>
      <c r="E60" s="222"/>
      <c r="F60" s="222"/>
      <c r="G60" s="222"/>
      <c r="H60" s="222"/>
      <c r="I60" s="222"/>
      <c r="J60" s="246"/>
      <c r="AA60" s="201" t="s">
        <v>282</v>
      </c>
    </row>
    <row r="61" spans="1:34" hidden="1" outlineLevel="1" x14ac:dyDescent="0.25">
      <c r="A61" s="191"/>
      <c r="B61" s="271"/>
      <c r="C61" s="222"/>
      <c r="D61" s="222"/>
      <c r="E61" s="222"/>
      <c r="F61" s="222"/>
      <c r="G61" s="222"/>
      <c r="H61" s="222"/>
      <c r="I61" s="222"/>
      <c r="J61" s="246"/>
      <c r="AA61" s="201" t="s">
        <v>281</v>
      </c>
    </row>
    <row r="62" spans="1:34" hidden="1" outlineLevel="1" x14ac:dyDescent="0.25">
      <c r="A62" s="198" t="s">
        <v>145</v>
      </c>
      <c r="B62" s="318" t="s">
        <v>148</v>
      </c>
      <c r="C62" s="319"/>
      <c r="D62" s="319"/>
      <c r="E62" s="319"/>
      <c r="F62" s="319"/>
      <c r="G62" s="319"/>
      <c r="H62" s="319"/>
      <c r="I62" s="319"/>
      <c r="J62" s="320"/>
      <c r="AA62" s="201" t="s">
        <v>283</v>
      </c>
    </row>
    <row r="63" spans="1:34" ht="27" hidden="1" customHeight="1" outlineLevel="1" x14ac:dyDescent="0.25">
      <c r="A63" s="198"/>
      <c r="B63" s="342" t="s">
        <v>361</v>
      </c>
      <c r="C63" s="343"/>
      <c r="D63" s="343"/>
      <c r="E63" s="343"/>
      <c r="F63" s="343"/>
      <c r="G63" s="343"/>
      <c r="H63" s="343"/>
      <c r="I63" s="343"/>
      <c r="J63" s="344"/>
      <c r="AA63" s="203" t="s">
        <v>339</v>
      </c>
    </row>
    <row r="64" spans="1:34" hidden="1" outlineLevel="1" x14ac:dyDescent="0.25">
      <c r="A64" s="198"/>
      <c r="B64" s="271"/>
      <c r="C64" s="222"/>
      <c r="D64" s="222"/>
      <c r="E64" s="222"/>
      <c r="F64" s="222"/>
      <c r="G64" s="222"/>
      <c r="H64" s="222"/>
      <c r="I64" s="222"/>
      <c r="J64" s="246"/>
      <c r="AA64" s="201" t="s">
        <v>284</v>
      </c>
    </row>
    <row r="65" spans="1:27" s="193" customFormat="1" ht="14.45" hidden="1" customHeight="1" outlineLevel="1" x14ac:dyDescent="0.25">
      <c r="A65" s="198" t="s">
        <v>149</v>
      </c>
      <c r="B65" s="318" t="s">
        <v>151</v>
      </c>
      <c r="C65" s="319"/>
      <c r="D65" s="319"/>
      <c r="E65" s="319"/>
      <c r="F65" s="319"/>
      <c r="G65" s="319"/>
      <c r="H65" s="319"/>
      <c r="I65" s="319"/>
      <c r="J65" s="320"/>
      <c r="AA65" s="201" t="s">
        <v>285</v>
      </c>
    </row>
    <row r="66" spans="1:27" ht="23.45" hidden="1" customHeight="1" outlineLevel="1" x14ac:dyDescent="0.25">
      <c r="A66" s="198"/>
      <c r="B66" s="272"/>
      <c r="C66" s="365" t="s">
        <v>74</v>
      </c>
      <c r="D66" s="365"/>
      <c r="E66" s="365"/>
      <c r="F66" s="205" t="s">
        <v>361</v>
      </c>
      <c r="G66" s="205"/>
      <c r="H66" s="205"/>
      <c r="I66" s="205"/>
      <c r="J66" s="273"/>
    </row>
    <row r="67" spans="1:27" ht="23.45" hidden="1" customHeight="1" outlineLevel="1" x14ac:dyDescent="0.25">
      <c r="A67" s="198"/>
      <c r="B67" s="272"/>
      <c r="C67" s="365" t="s">
        <v>75</v>
      </c>
      <c r="D67" s="365"/>
      <c r="E67" s="365"/>
      <c r="F67" s="205" t="s">
        <v>361</v>
      </c>
      <c r="G67" s="205"/>
      <c r="H67" s="205"/>
      <c r="I67" s="205"/>
      <c r="J67" s="273"/>
    </row>
    <row r="68" spans="1:27" ht="23.45" hidden="1" customHeight="1" outlineLevel="1" x14ac:dyDescent="0.25">
      <c r="A68" s="198"/>
      <c r="B68" s="272"/>
      <c r="C68" s="365" t="s">
        <v>76</v>
      </c>
      <c r="D68" s="365"/>
      <c r="E68" s="365"/>
      <c r="F68" s="205" t="s">
        <v>361</v>
      </c>
      <c r="G68" s="205"/>
      <c r="H68" s="205"/>
      <c r="I68" s="205"/>
      <c r="J68" s="273"/>
    </row>
    <row r="69" spans="1:27" ht="23.45" hidden="1" customHeight="1" outlineLevel="1" x14ac:dyDescent="0.25">
      <c r="A69" s="198"/>
      <c r="B69" s="272"/>
      <c r="C69" s="365" t="s">
        <v>77</v>
      </c>
      <c r="D69" s="365"/>
      <c r="E69" s="365"/>
      <c r="F69" s="205" t="s">
        <v>361</v>
      </c>
      <c r="G69" s="205"/>
      <c r="H69" s="205"/>
      <c r="I69" s="205"/>
      <c r="J69" s="273"/>
    </row>
    <row r="70" spans="1:27" ht="23.45" hidden="1" customHeight="1" outlineLevel="1" x14ac:dyDescent="0.25">
      <c r="A70" s="198"/>
      <c r="B70" s="272"/>
      <c r="C70" s="365" t="s">
        <v>78</v>
      </c>
      <c r="D70" s="365"/>
      <c r="E70" s="365"/>
      <c r="F70" s="205" t="s">
        <v>361</v>
      </c>
      <c r="G70" s="205"/>
      <c r="H70" s="205"/>
      <c r="I70" s="205"/>
      <c r="J70" s="273"/>
    </row>
    <row r="71" spans="1:27" ht="23.45" hidden="1" customHeight="1" outlineLevel="1" x14ac:dyDescent="0.25">
      <c r="A71" s="198"/>
      <c r="B71" s="272"/>
      <c r="C71" s="365" t="s">
        <v>116</v>
      </c>
      <c r="D71" s="365"/>
      <c r="E71" s="365"/>
      <c r="F71" s="205" t="s">
        <v>361</v>
      </c>
      <c r="G71" s="205"/>
      <c r="H71" s="205"/>
      <c r="I71" s="205"/>
      <c r="J71" s="273"/>
    </row>
    <row r="72" spans="1:27" ht="23.45" hidden="1" customHeight="1" outlineLevel="1" x14ac:dyDescent="0.25">
      <c r="A72" s="198"/>
      <c r="B72" s="272"/>
      <c r="C72" s="365" t="s">
        <v>91</v>
      </c>
      <c r="D72" s="365"/>
      <c r="E72" s="365"/>
      <c r="F72" s="205" t="s">
        <v>361</v>
      </c>
      <c r="G72" s="205"/>
      <c r="H72" s="205"/>
      <c r="I72" s="205"/>
      <c r="J72" s="273"/>
    </row>
    <row r="73" spans="1:27" hidden="1" outlineLevel="1" x14ac:dyDescent="0.25">
      <c r="A73" s="198"/>
      <c r="B73" s="251"/>
      <c r="C73" s="222"/>
      <c r="D73" s="222"/>
      <c r="E73" s="222"/>
      <c r="F73" s="222"/>
      <c r="G73" s="222"/>
      <c r="H73" s="222"/>
      <c r="I73" s="222"/>
      <c r="J73" s="246"/>
    </row>
    <row r="74" spans="1:27" s="193" customFormat="1" hidden="1" outlineLevel="1" x14ac:dyDescent="0.25">
      <c r="A74" s="198" t="s">
        <v>150</v>
      </c>
      <c r="B74" s="366" t="s">
        <v>152</v>
      </c>
      <c r="C74" s="367"/>
      <c r="D74" s="367"/>
      <c r="E74" s="367"/>
      <c r="F74" s="367"/>
      <c r="G74" s="367"/>
      <c r="H74" s="367"/>
      <c r="I74" s="367"/>
      <c r="J74" s="397"/>
    </row>
    <row r="75" spans="1:27" ht="26.25" hidden="1" customHeight="1" outlineLevel="1" x14ac:dyDescent="0.25">
      <c r="A75" s="198"/>
      <c r="B75" s="342" t="s">
        <v>361</v>
      </c>
      <c r="C75" s="343"/>
      <c r="D75" s="343"/>
      <c r="E75" s="343"/>
      <c r="F75" s="343"/>
      <c r="G75" s="343"/>
      <c r="H75" s="343"/>
      <c r="I75" s="343"/>
      <c r="J75" s="344"/>
    </row>
    <row r="76" spans="1:27" hidden="1" collapsed="1" x14ac:dyDescent="0.25">
      <c r="A76" s="191"/>
      <c r="B76" s="270"/>
      <c r="C76" s="222"/>
      <c r="D76" s="222"/>
      <c r="E76" s="222"/>
      <c r="F76" s="222"/>
      <c r="G76" s="222"/>
      <c r="H76" s="222"/>
      <c r="I76" s="222"/>
      <c r="J76" s="246"/>
    </row>
    <row r="77" spans="1:27" hidden="1" outlineLevel="1" x14ac:dyDescent="0.25">
      <c r="A77" s="191"/>
      <c r="B77" s="255" t="s">
        <v>144</v>
      </c>
      <c r="C77" s="222"/>
      <c r="D77" s="222"/>
      <c r="E77" s="222"/>
      <c r="F77" s="222"/>
      <c r="G77" s="222"/>
      <c r="H77" s="222"/>
      <c r="I77" s="222"/>
      <c r="J77" s="246"/>
    </row>
    <row r="78" spans="1:27" s="193" customFormat="1" ht="38.450000000000003" hidden="1" customHeight="1" outlineLevel="1" x14ac:dyDescent="0.25">
      <c r="A78" s="198" t="s">
        <v>153</v>
      </c>
      <c r="B78" s="318" t="s">
        <v>154</v>
      </c>
      <c r="C78" s="319"/>
      <c r="D78" s="319"/>
      <c r="E78" s="319"/>
      <c r="F78" s="319"/>
      <c r="G78" s="319"/>
      <c r="H78" s="319"/>
      <c r="I78" s="319"/>
      <c r="J78" s="320"/>
    </row>
    <row r="79" spans="1:27" ht="27.75" hidden="1" customHeight="1" outlineLevel="1" x14ac:dyDescent="0.25">
      <c r="A79" s="206"/>
      <c r="B79" s="342" t="s">
        <v>361</v>
      </c>
      <c r="C79" s="343"/>
      <c r="D79" s="343"/>
      <c r="E79" s="343"/>
      <c r="F79" s="343"/>
      <c r="G79" s="343"/>
      <c r="H79" s="343"/>
      <c r="I79" s="343"/>
      <c r="J79" s="344"/>
    </row>
    <row r="80" spans="1:27" hidden="1" collapsed="1" x14ac:dyDescent="0.25">
      <c r="A80" s="206"/>
      <c r="B80" s="272"/>
      <c r="C80" s="204"/>
      <c r="D80" s="204"/>
      <c r="E80" s="204"/>
      <c r="F80" s="204"/>
      <c r="G80" s="204"/>
      <c r="H80" s="204"/>
      <c r="I80" s="204"/>
      <c r="J80" s="274"/>
    </row>
    <row r="81" spans="1:22" ht="5.25" hidden="1" customHeight="1" x14ac:dyDescent="0.4">
      <c r="A81" s="185"/>
      <c r="B81" s="264"/>
      <c r="C81" s="249"/>
      <c r="D81" s="249"/>
      <c r="E81" s="249"/>
      <c r="F81" s="249"/>
      <c r="G81" s="249"/>
      <c r="H81" s="249"/>
      <c r="I81" s="249"/>
      <c r="J81" s="250"/>
      <c r="K81" s="185"/>
      <c r="L81" s="185"/>
      <c r="M81" s="185"/>
      <c r="N81" s="185"/>
      <c r="O81" s="185"/>
      <c r="P81" s="185"/>
      <c r="Q81" s="185"/>
      <c r="R81" s="185"/>
      <c r="S81" s="185"/>
      <c r="T81" s="185"/>
      <c r="U81" s="185"/>
      <c r="V81" s="185"/>
    </row>
    <row r="82" spans="1:22" s="128" customFormat="1" hidden="1" x14ac:dyDescent="0.25">
      <c r="B82" s="272"/>
      <c r="C82" s="204"/>
      <c r="D82" s="204"/>
      <c r="E82" s="204"/>
      <c r="F82" s="204"/>
      <c r="G82" s="204"/>
      <c r="H82" s="204"/>
      <c r="I82" s="204"/>
      <c r="J82" s="274"/>
    </row>
    <row r="83" spans="1:22" s="193" customFormat="1" hidden="1" x14ac:dyDescent="0.25">
      <c r="A83" s="194" t="s">
        <v>256</v>
      </c>
      <c r="B83" s="318" t="s">
        <v>155</v>
      </c>
      <c r="C83" s="319"/>
      <c r="D83" s="319"/>
      <c r="E83" s="319"/>
      <c r="F83" s="319"/>
      <c r="G83" s="319"/>
      <c r="H83" s="319"/>
      <c r="I83" s="319"/>
      <c r="J83" s="320"/>
    </row>
    <row r="84" spans="1:22" ht="30" hidden="1" customHeight="1" x14ac:dyDescent="0.25">
      <c r="A84" s="128"/>
      <c r="B84" s="342" t="s">
        <v>361</v>
      </c>
      <c r="C84" s="343"/>
      <c r="D84" s="343"/>
      <c r="E84" s="343"/>
      <c r="F84" s="343"/>
      <c r="G84" s="343"/>
      <c r="H84" s="343"/>
      <c r="I84" s="343"/>
      <c r="J84" s="344"/>
    </row>
    <row r="85" spans="1:22" hidden="1" x14ac:dyDescent="0.25">
      <c r="A85" s="128"/>
      <c r="B85" s="251"/>
      <c r="C85" s="222"/>
      <c r="D85" s="222"/>
      <c r="E85" s="222"/>
      <c r="F85" s="222"/>
      <c r="G85" s="222"/>
      <c r="H85" s="222"/>
      <c r="I85" s="222"/>
      <c r="J85" s="246"/>
    </row>
    <row r="86" spans="1:22" ht="26.25" hidden="1" x14ac:dyDescent="0.4">
      <c r="A86" s="185"/>
      <c r="B86" s="248" t="s">
        <v>128</v>
      </c>
      <c r="C86" s="249"/>
      <c r="D86" s="249"/>
      <c r="E86" s="249"/>
      <c r="F86" s="249"/>
      <c r="G86" s="249"/>
      <c r="H86" s="249"/>
      <c r="I86" s="249"/>
      <c r="J86" s="250"/>
      <c r="K86" s="185"/>
      <c r="L86" s="185"/>
      <c r="M86" s="185"/>
      <c r="N86" s="185"/>
      <c r="O86" s="185"/>
      <c r="P86" s="185"/>
      <c r="Q86" s="185"/>
      <c r="R86" s="185"/>
      <c r="S86" s="185"/>
      <c r="T86" s="185"/>
      <c r="U86" s="185"/>
      <c r="V86" s="185"/>
    </row>
    <row r="87" spans="1:22" ht="5.25" hidden="1" customHeight="1" x14ac:dyDescent="0.4">
      <c r="A87" s="185"/>
      <c r="B87" s="264"/>
      <c r="C87" s="249"/>
      <c r="D87" s="249"/>
      <c r="E87" s="249"/>
      <c r="F87" s="249"/>
      <c r="G87" s="249"/>
      <c r="H87" s="249"/>
      <c r="I87" s="249"/>
      <c r="J87" s="250"/>
      <c r="K87" s="185"/>
      <c r="L87" s="185"/>
      <c r="M87" s="185"/>
      <c r="N87" s="185"/>
      <c r="O87" s="185"/>
      <c r="P87" s="185"/>
      <c r="Q87" s="185"/>
      <c r="R87" s="185"/>
      <c r="S87" s="185"/>
      <c r="T87" s="185"/>
      <c r="U87" s="185"/>
      <c r="V87" s="185"/>
    </row>
    <row r="88" spans="1:22" s="193" customFormat="1" hidden="1" x14ac:dyDescent="0.25">
      <c r="A88" s="194" t="s">
        <v>123</v>
      </c>
      <c r="B88" s="318" t="s">
        <v>121</v>
      </c>
      <c r="C88" s="319"/>
      <c r="D88" s="319"/>
      <c r="E88" s="319"/>
      <c r="F88" s="319"/>
      <c r="G88" s="319"/>
      <c r="H88" s="319"/>
      <c r="I88" s="319"/>
      <c r="J88" s="320"/>
    </row>
    <row r="89" spans="1:22" ht="27.75" hidden="1" customHeight="1" x14ac:dyDescent="0.25">
      <c r="A89" s="181"/>
      <c r="B89" s="323" t="s">
        <v>118</v>
      </c>
      <c r="C89" s="324"/>
      <c r="D89" s="324"/>
      <c r="E89" s="324"/>
      <c r="F89" s="324"/>
      <c r="G89" s="324"/>
      <c r="H89" s="324"/>
      <c r="I89" s="324"/>
      <c r="J89" s="325"/>
    </row>
    <row r="90" spans="1:22" hidden="1" x14ac:dyDescent="0.25">
      <c r="A90" s="181"/>
      <c r="B90" s="275" t="s">
        <v>4</v>
      </c>
      <c r="C90" s="207"/>
      <c r="D90" s="207"/>
      <c r="E90" s="207"/>
      <c r="F90" s="207"/>
      <c r="G90" s="207"/>
      <c r="H90" s="207"/>
      <c r="I90" s="207"/>
      <c r="J90" s="276"/>
    </row>
    <row r="91" spans="1:22" x14ac:dyDescent="0.25">
      <c r="A91" s="181"/>
      <c r="B91" s="398" t="s">
        <v>373</v>
      </c>
      <c r="C91" s="399"/>
      <c r="D91" s="559" t="str">
        <f t="shared" ref="D91:I91" si="0">D$113</f>
        <v>FY19</v>
      </c>
      <c r="E91" s="208" t="str">
        <f t="shared" si="0"/>
        <v>FY20</v>
      </c>
      <c r="F91" s="208" t="str">
        <f t="shared" si="0"/>
        <v>FY21</v>
      </c>
      <c r="G91" s="208" t="str">
        <f t="shared" si="0"/>
        <v>FY22</v>
      </c>
      <c r="H91" s="208" t="str">
        <f t="shared" si="0"/>
        <v>FY23</v>
      </c>
      <c r="I91" s="208" t="str">
        <f t="shared" si="0"/>
        <v>FY24</v>
      </c>
      <c r="J91" s="277" t="s">
        <v>268</v>
      </c>
    </row>
    <row r="92" spans="1:22" ht="15" customHeight="1" x14ac:dyDescent="0.25">
      <c r="A92" s="181"/>
      <c r="B92" s="326" t="s">
        <v>383</v>
      </c>
      <c r="C92" s="327"/>
      <c r="D92" s="560">
        <f>D98*0.185</f>
        <v>118708.33333333333</v>
      </c>
      <c r="E92" s="209">
        <f t="shared" ref="E92:F92" si="1">E98*0.185</f>
        <v>118708.33333333333</v>
      </c>
      <c r="F92" s="209">
        <f t="shared" si="1"/>
        <v>118708.33333333333</v>
      </c>
      <c r="G92" s="209">
        <f t="shared" ref="G92:I92" si="2">(G129+G141)-SUM(G103)</f>
        <v>0</v>
      </c>
      <c r="H92" s="209">
        <f t="shared" si="2"/>
        <v>0</v>
      </c>
      <c r="I92" s="209">
        <f t="shared" si="2"/>
        <v>116161095.25999999</v>
      </c>
      <c r="J92" s="278">
        <f>+D92+E92+F92</f>
        <v>356125</v>
      </c>
    </row>
    <row r="93" spans="1:22" ht="15" customHeight="1" x14ac:dyDescent="0.25">
      <c r="A93" s="181"/>
      <c r="B93" s="279" t="s">
        <v>384</v>
      </c>
      <c r="C93" s="233"/>
      <c r="D93" s="209">
        <f>D98-D92</f>
        <v>522958.33333333331</v>
      </c>
      <c r="E93" s="209">
        <f t="shared" ref="E93:F93" si="3">E98-E92</f>
        <v>522958.33333333331</v>
      </c>
      <c r="F93" s="209">
        <f t="shared" si="3"/>
        <v>522958.33333333331</v>
      </c>
      <c r="G93" s="209">
        <v>0</v>
      </c>
      <c r="H93" s="209">
        <v>0</v>
      </c>
      <c r="I93" s="209">
        <v>0</v>
      </c>
      <c r="J93" s="278">
        <f>+D93+E93+F93</f>
        <v>1568875</v>
      </c>
    </row>
    <row r="94" spans="1:22" ht="15" hidden="1" customHeight="1" outlineLevel="1" x14ac:dyDescent="0.25">
      <c r="A94" s="181"/>
      <c r="B94" s="395" t="s">
        <v>231</v>
      </c>
      <c r="C94" s="396"/>
      <c r="D94" s="211">
        <v>0</v>
      </c>
      <c r="E94" s="211">
        <v>0</v>
      </c>
      <c r="F94" s="211">
        <v>0</v>
      </c>
      <c r="G94" s="211">
        <v>0</v>
      </c>
      <c r="H94" s="211">
        <v>0</v>
      </c>
      <c r="I94" s="211">
        <v>0</v>
      </c>
      <c r="J94" s="278">
        <f t="shared" ref="J94:J97" si="4">SUM(D94:I94)</f>
        <v>0</v>
      </c>
    </row>
    <row r="95" spans="1:22" ht="15" hidden="1" customHeight="1" outlineLevel="1" x14ac:dyDescent="0.25">
      <c r="A95" s="181"/>
      <c r="B95" s="395" t="s">
        <v>232</v>
      </c>
      <c r="C95" s="396"/>
      <c r="D95" s="211">
        <v>0</v>
      </c>
      <c r="E95" s="211">
        <v>0</v>
      </c>
      <c r="F95" s="211">
        <v>0</v>
      </c>
      <c r="G95" s="211">
        <v>0</v>
      </c>
      <c r="H95" s="211">
        <v>0</v>
      </c>
      <c r="I95" s="211">
        <v>0</v>
      </c>
      <c r="J95" s="278">
        <f t="shared" si="4"/>
        <v>0</v>
      </c>
    </row>
    <row r="96" spans="1:22" ht="15" hidden="1" customHeight="1" outlineLevel="1" x14ac:dyDescent="0.25">
      <c r="A96" s="181"/>
      <c r="B96" s="395" t="s">
        <v>233</v>
      </c>
      <c r="C96" s="396"/>
      <c r="D96" s="211">
        <v>0</v>
      </c>
      <c r="E96" s="211">
        <v>0</v>
      </c>
      <c r="F96" s="211">
        <v>0</v>
      </c>
      <c r="G96" s="211">
        <v>0</v>
      </c>
      <c r="H96" s="211">
        <v>0</v>
      </c>
      <c r="I96" s="211">
        <v>0</v>
      </c>
      <c r="J96" s="278">
        <f t="shared" si="4"/>
        <v>0</v>
      </c>
    </row>
    <row r="97" spans="1:24" ht="15" hidden="1" customHeight="1" outlineLevel="1" x14ac:dyDescent="0.25">
      <c r="A97" s="181"/>
      <c r="B97" s="395" t="s">
        <v>234</v>
      </c>
      <c r="C97" s="396"/>
      <c r="D97" s="211">
        <v>0</v>
      </c>
      <c r="E97" s="211">
        <v>0</v>
      </c>
      <c r="F97" s="211">
        <v>0</v>
      </c>
      <c r="G97" s="211">
        <v>0</v>
      </c>
      <c r="H97" s="211">
        <v>0</v>
      </c>
      <c r="I97" s="211">
        <v>0</v>
      </c>
      <c r="J97" s="278">
        <f t="shared" si="4"/>
        <v>0</v>
      </c>
    </row>
    <row r="98" spans="1:24" ht="15" customHeight="1" outlineLevel="1" x14ac:dyDescent="0.25">
      <c r="A98" s="181"/>
      <c r="B98" s="303" t="s">
        <v>374</v>
      </c>
      <c r="C98" s="304"/>
      <c r="D98" s="558">
        <f>+D104*0.35</f>
        <v>641666.66666666663</v>
      </c>
      <c r="E98" s="558">
        <f t="shared" ref="E98:F98" si="5">+E104*0.35</f>
        <v>641666.66666666663</v>
      </c>
      <c r="F98" s="558">
        <f t="shared" si="5"/>
        <v>641666.66666666663</v>
      </c>
      <c r="G98" s="556"/>
      <c r="H98" s="556"/>
      <c r="I98" s="556"/>
      <c r="J98" s="557">
        <f>+J92+J93</f>
        <v>1925000</v>
      </c>
    </row>
    <row r="99" spans="1:24" ht="15" customHeight="1" x14ac:dyDescent="0.25">
      <c r="A99" s="181"/>
      <c r="B99" s="398" t="s">
        <v>0</v>
      </c>
      <c r="C99" s="399"/>
      <c r="D99" s="212"/>
      <c r="E99" s="212"/>
      <c r="F99" s="213"/>
      <c r="G99" s="213"/>
      <c r="H99" s="213"/>
      <c r="I99" s="213"/>
      <c r="J99" s="280"/>
    </row>
    <row r="100" spans="1:24" x14ac:dyDescent="0.25">
      <c r="A100" s="181"/>
      <c r="B100" s="326" t="s">
        <v>1</v>
      </c>
      <c r="C100" s="327"/>
      <c r="D100" s="214"/>
      <c r="E100" s="214"/>
      <c r="F100" s="214"/>
      <c r="G100" s="214"/>
      <c r="H100" s="214"/>
      <c r="I100" s="214"/>
      <c r="J100" s="278">
        <f t="shared" ref="J100:J103" si="6">SUM(D100:I100)</f>
        <v>0</v>
      </c>
    </row>
    <row r="101" spans="1:24" x14ac:dyDescent="0.25">
      <c r="A101" s="181"/>
      <c r="B101" s="326" t="s">
        <v>23</v>
      </c>
      <c r="C101" s="327"/>
      <c r="D101" s="214"/>
      <c r="E101" s="214"/>
      <c r="F101" s="214"/>
      <c r="G101" s="214"/>
      <c r="H101" s="214"/>
      <c r="I101" s="214"/>
      <c r="J101" s="278">
        <f t="shared" si="6"/>
        <v>0</v>
      </c>
    </row>
    <row r="102" spans="1:24" x14ac:dyDescent="0.25">
      <c r="A102" s="181"/>
      <c r="B102" s="305" t="s">
        <v>365</v>
      </c>
      <c r="C102" s="306"/>
      <c r="D102" s="214">
        <f>D141*65%</f>
        <v>1191666.6645000002</v>
      </c>
      <c r="E102" s="214">
        <f t="shared" ref="E102:F102" si="7">E141*65%</f>
        <v>1191666.6645000002</v>
      </c>
      <c r="F102" s="214">
        <f t="shared" si="7"/>
        <v>1191666.6645000002</v>
      </c>
      <c r="G102" s="214"/>
      <c r="H102" s="214"/>
      <c r="I102" s="214"/>
      <c r="J102" s="278">
        <f t="shared" si="6"/>
        <v>3574999.9935000008</v>
      </c>
    </row>
    <row r="103" spans="1:24" x14ac:dyDescent="0.25">
      <c r="A103" s="181"/>
      <c r="B103" s="398" t="s">
        <v>100</v>
      </c>
      <c r="C103" s="399"/>
      <c r="D103" s="209">
        <f>SUM(D100:D102)</f>
        <v>1191666.6645000002</v>
      </c>
      <c r="E103" s="209">
        <f>SUM(E100:E102)</f>
        <v>1191666.6645000002</v>
      </c>
      <c r="F103" s="209">
        <f t="shared" ref="F103:I103" si="8">SUM(F100:F102)</f>
        <v>1191666.6645000002</v>
      </c>
      <c r="G103" s="209">
        <f t="shared" si="8"/>
        <v>0</v>
      </c>
      <c r="H103" s="209">
        <f t="shared" si="8"/>
        <v>0</v>
      </c>
      <c r="I103" s="209">
        <f t="shared" si="8"/>
        <v>0</v>
      </c>
      <c r="J103" s="278">
        <f t="shared" si="6"/>
        <v>3574999.9935000008</v>
      </c>
    </row>
    <row r="104" spans="1:24" s="193" customFormat="1" ht="15.75" thickBot="1" x14ac:dyDescent="0.3">
      <c r="A104" s="194"/>
      <c r="B104" s="311" t="s">
        <v>2</v>
      </c>
      <c r="C104" s="312"/>
      <c r="D104" s="215">
        <f>$J$104/3</f>
        <v>1833333.3333333333</v>
      </c>
      <c r="E104" s="215">
        <f t="shared" ref="E104:F104" si="9">$J$104/3</f>
        <v>1833333.3333333333</v>
      </c>
      <c r="F104" s="215">
        <f t="shared" si="9"/>
        <v>1833333.3333333333</v>
      </c>
      <c r="G104" s="215">
        <f t="shared" ref="G104:J104" si="10">SUM(G92:G97)+G103</f>
        <v>0</v>
      </c>
      <c r="H104" s="215">
        <f t="shared" si="10"/>
        <v>0</v>
      </c>
      <c r="I104" s="215">
        <f t="shared" si="10"/>
        <v>116161095.25999999</v>
      </c>
      <c r="J104" s="281">
        <v>5500000</v>
      </c>
      <c r="L104" s="216">
        <f>J92/J104</f>
        <v>6.4750000000000002E-2</v>
      </c>
    </row>
    <row r="105" spans="1:24" ht="15.75" hidden="1" thickTop="1" x14ac:dyDescent="0.25">
      <c r="A105" s="181"/>
      <c r="B105" s="282"/>
      <c r="C105" s="222"/>
      <c r="D105" s="222"/>
      <c r="E105" s="222"/>
      <c r="F105" s="222"/>
      <c r="G105" s="222"/>
      <c r="H105" s="222"/>
      <c r="I105" s="222"/>
      <c r="J105" s="246"/>
    </row>
    <row r="106" spans="1:24" ht="23.25" customHeight="1" thickTop="1" x14ac:dyDescent="0.25">
      <c r="A106" s="198" t="s">
        <v>122</v>
      </c>
      <c r="B106" s="328" t="s">
        <v>346</v>
      </c>
      <c r="C106" s="329"/>
      <c r="D106" s="329"/>
      <c r="E106" s="329"/>
      <c r="F106" s="329"/>
      <c r="G106" s="329"/>
      <c r="H106" s="329"/>
      <c r="I106" s="329"/>
      <c r="J106" s="330"/>
      <c r="W106" s="192" t="s">
        <v>210</v>
      </c>
      <c r="X106" s="192" t="b">
        <v>0</v>
      </c>
    </row>
    <row r="107" spans="1:24" ht="15" hidden="1" customHeight="1" x14ac:dyDescent="0.25">
      <c r="A107" s="181"/>
      <c r="B107" s="323" t="s">
        <v>345</v>
      </c>
      <c r="C107" s="324"/>
      <c r="D107" s="324"/>
      <c r="E107" s="324"/>
      <c r="F107" s="324"/>
      <c r="G107" s="324"/>
      <c r="H107" s="331">
        <v>0</v>
      </c>
      <c r="I107" s="332"/>
      <c r="J107" s="267"/>
      <c r="W107" s="192" t="s">
        <v>211</v>
      </c>
      <c r="X107" s="192" t="b">
        <v>1</v>
      </c>
    </row>
    <row r="108" spans="1:24" ht="15" hidden="1" customHeight="1" x14ac:dyDescent="0.25">
      <c r="A108" s="181"/>
      <c r="B108" s="323" t="s">
        <v>351</v>
      </c>
      <c r="C108" s="324"/>
      <c r="D108" s="324"/>
      <c r="E108" s="324"/>
      <c r="F108" s="324"/>
      <c r="G108" s="324"/>
      <c r="H108" s="184"/>
      <c r="I108" s="184"/>
      <c r="J108" s="267"/>
      <c r="W108" s="192"/>
      <c r="X108" s="192"/>
    </row>
    <row r="109" spans="1:24" hidden="1" x14ac:dyDescent="0.25">
      <c r="A109" s="181"/>
      <c r="B109" s="251"/>
      <c r="C109" s="222"/>
      <c r="D109" s="222"/>
      <c r="E109" s="222"/>
      <c r="F109" s="222"/>
      <c r="G109" s="222"/>
      <c r="H109" s="222"/>
      <c r="I109" s="222"/>
      <c r="J109" s="246"/>
    </row>
    <row r="110" spans="1:24" s="193" customFormat="1" ht="15" hidden="1" customHeight="1" outlineLevel="1" x14ac:dyDescent="0.25">
      <c r="A110" s="194" t="s">
        <v>122</v>
      </c>
      <c r="B110" s="328" t="s">
        <v>125</v>
      </c>
      <c r="C110" s="329"/>
      <c r="D110" s="329"/>
      <c r="E110" s="329"/>
      <c r="F110" s="329"/>
      <c r="G110" s="329"/>
      <c r="H110" s="329"/>
      <c r="I110" s="329"/>
      <c r="J110" s="330"/>
    </row>
    <row r="111" spans="1:24" ht="30.75" hidden="1" customHeight="1" outlineLevel="1" x14ac:dyDescent="0.25">
      <c r="A111" s="181"/>
      <c r="B111" s="323" t="s">
        <v>117</v>
      </c>
      <c r="C111" s="324"/>
      <c r="D111" s="324"/>
      <c r="E111" s="324"/>
      <c r="F111" s="324"/>
      <c r="G111" s="324"/>
      <c r="H111" s="324"/>
      <c r="I111" s="324"/>
      <c r="J111" s="325"/>
    </row>
    <row r="112" spans="1:24" hidden="1" outlineLevel="1" x14ac:dyDescent="0.25">
      <c r="A112" s="181"/>
      <c r="B112" s="275" t="s">
        <v>12</v>
      </c>
      <c r="C112" s="207"/>
      <c r="D112" s="207"/>
      <c r="E112" s="207"/>
      <c r="F112" s="207"/>
      <c r="G112" s="207"/>
      <c r="H112" s="207"/>
      <c r="I112" s="207"/>
      <c r="J112" s="276"/>
    </row>
    <row r="113" spans="1:10" ht="15.75" outlineLevel="1" thickBot="1" x14ac:dyDescent="0.3">
      <c r="A113" s="181"/>
      <c r="B113" s="313" t="s">
        <v>108</v>
      </c>
      <c r="C113" s="314"/>
      <c r="D113" s="208" t="s">
        <v>3</v>
      </c>
      <c r="E113" s="217" t="s">
        <v>6</v>
      </c>
      <c r="F113" s="217" t="s">
        <v>7</v>
      </c>
      <c r="G113" s="217" t="s">
        <v>8</v>
      </c>
      <c r="H113" s="217" t="s">
        <v>9</v>
      </c>
      <c r="I113" s="217" t="s">
        <v>10</v>
      </c>
      <c r="J113" s="277" t="s">
        <v>268</v>
      </c>
    </row>
    <row r="114" spans="1:10" ht="15.75" outlineLevel="1" thickBot="1" x14ac:dyDescent="0.3">
      <c r="A114" s="181"/>
      <c r="B114" s="309" t="s">
        <v>25</v>
      </c>
      <c r="C114" s="310"/>
      <c r="D114" s="210"/>
      <c r="E114" s="218">
        <v>2.5000000000000001E-2</v>
      </c>
      <c r="F114" s="218">
        <v>2.5000000000000001E-2</v>
      </c>
      <c r="G114" s="218">
        <f>$F114</f>
        <v>2.5000000000000001E-2</v>
      </c>
      <c r="H114" s="218">
        <f>$F114</f>
        <v>2.5000000000000001E-2</v>
      </c>
      <c r="I114" s="218">
        <f>$F114</f>
        <v>2.5000000000000001E-2</v>
      </c>
      <c r="J114" s="283"/>
    </row>
    <row r="115" spans="1:10" hidden="1" outlineLevel="1" x14ac:dyDescent="0.25">
      <c r="A115" s="181"/>
      <c r="B115" s="309" t="s">
        <v>27</v>
      </c>
      <c r="C115" s="310"/>
      <c r="D115" s="214"/>
      <c r="E115" s="214"/>
      <c r="F115" s="219">
        <f>E115*(1+$G$114)</f>
        <v>0</v>
      </c>
      <c r="G115" s="219">
        <f>F115*(1+$G$114)</f>
        <v>0</v>
      </c>
      <c r="H115" s="219">
        <f>G115*(1+$H$114)</f>
        <v>0</v>
      </c>
      <c r="I115" s="219">
        <f>H115*(1+$I$114)</f>
        <v>0</v>
      </c>
      <c r="J115" s="278">
        <f t="shared" ref="J115:J128" si="11">SUM(D115:I115)</f>
        <v>0</v>
      </c>
    </row>
    <row r="116" spans="1:10" ht="15.95" hidden="1" customHeight="1" outlineLevel="1" x14ac:dyDescent="0.25">
      <c r="A116" s="181"/>
      <c r="B116" s="388" t="s">
        <v>28</v>
      </c>
      <c r="C116" s="389"/>
      <c r="D116" s="214"/>
      <c r="E116" s="214"/>
      <c r="F116" s="209">
        <f>E116*(1+$G$114)</f>
        <v>0</v>
      </c>
      <c r="G116" s="209">
        <f>F116*(1+$G$114)</f>
        <v>0</v>
      </c>
      <c r="H116" s="209">
        <f>G116*(1+$H$114)</f>
        <v>0</v>
      </c>
      <c r="I116" s="209">
        <f>H116*(1+$I$114)</f>
        <v>0</v>
      </c>
      <c r="J116" s="278">
        <f t="shared" si="11"/>
        <v>0</v>
      </c>
    </row>
    <row r="117" spans="1:10" hidden="1" outlineLevel="1" x14ac:dyDescent="0.25">
      <c r="A117" s="181"/>
      <c r="B117" s="309" t="s">
        <v>102</v>
      </c>
      <c r="C117" s="310"/>
      <c r="D117" s="220"/>
      <c r="E117" s="220"/>
      <c r="F117" s="221"/>
      <c r="G117" s="221"/>
      <c r="H117" s="221"/>
      <c r="I117" s="221"/>
      <c r="J117" s="284"/>
    </row>
    <row r="118" spans="1:10" hidden="1" outlineLevel="1" x14ac:dyDescent="0.25">
      <c r="A118" s="181"/>
      <c r="B118" s="309" t="s">
        <v>99</v>
      </c>
      <c r="C118" s="310"/>
      <c r="D118" s="214"/>
      <c r="E118" s="214"/>
      <c r="F118" s="209">
        <f>E118</f>
        <v>0</v>
      </c>
      <c r="G118" s="209">
        <f>F118</f>
        <v>0</v>
      </c>
      <c r="H118" s="209">
        <f t="shared" ref="H118:I118" si="12">G118</f>
        <v>0</v>
      </c>
      <c r="I118" s="209">
        <f t="shared" si="12"/>
        <v>0</v>
      </c>
      <c r="J118" s="278"/>
    </row>
    <row r="119" spans="1:10" hidden="1" outlineLevel="1" x14ac:dyDescent="0.25">
      <c r="A119" s="181"/>
      <c r="B119" s="309" t="s">
        <v>98</v>
      </c>
      <c r="C119" s="310"/>
      <c r="D119" s="214"/>
      <c r="E119" s="214"/>
      <c r="F119" s="209">
        <f t="shared" ref="F119:I119" si="13">ROUND(E119*(1+F114),0)</f>
        <v>0</v>
      </c>
      <c r="G119" s="209">
        <f t="shared" si="13"/>
        <v>0</v>
      </c>
      <c r="H119" s="209">
        <f t="shared" si="13"/>
        <v>0</v>
      </c>
      <c r="I119" s="209">
        <f t="shared" si="13"/>
        <v>0</v>
      </c>
      <c r="J119" s="278"/>
    </row>
    <row r="120" spans="1:10" hidden="1" outlineLevel="1" x14ac:dyDescent="0.25">
      <c r="A120" s="181"/>
      <c r="B120" s="309" t="s">
        <v>97</v>
      </c>
      <c r="C120" s="310"/>
      <c r="D120" s="209">
        <f>D118*D119</f>
        <v>0</v>
      </c>
      <c r="E120" s="209">
        <f>E118*E119</f>
        <v>0</v>
      </c>
      <c r="F120" s="209">
        <f t="shared" ref="F120" si="14">F118*F119</f>
        <v>0</v>
      </c>
      <c r="G120" s="209">
        <f t="shared" ref="G120:I120" si="15">G118*G119</f>
        <v>0</v>
      </c>
      <c r="H120" s="209">
        <f t="shared" si="15"/>
        <v>0</v>
      </c>
      <c r="I120" s="209">
        <f t="shared" si="15"/>
        <v>0</v>
      </c>
      <c r="J120" s="278">
        <f t="shared" si="11"/>
        <v>0</v>
      </c>
    </row>
    <row r="121" spans="1:10" hidden="1" outlineLevel="1" x14ac:dyDescent="0.25">
      <c r="A121" s="181"/>
      <c r="B121" s="309" t="s">
        <v>88</v>
      </c>
      <c r="C121" s="310"/>
      <c r="D121" s="214"/>
      <c r="E121" s="214"/>
      <c r="F121" s="209">
        <f t="shared" ref="F121:G124" si="16">E121*(1+$G$114)</f>
        <v>0</v>
      </c>
      <c r="G121" s="209">
        <f t="shared" si="16"/>
        <v>0</v>
      </c>
      <c r="H121" s="209">
        <f t="shared" ref="H121:H124" si="17">G121*(1+$H$114)</f>
        <v>0</v>
      </c>
      <c r="I121" s="209">
        <f t="shared" ref="I121:I124" si="18">H121*(1+$I$114)</f>
        <v>0</v>
      </c>
      <c r="J121" s="278"/>
    </row>
    <row r="122" spans="1:10" hidden="1" outlineLevel="1" x14ac:dyDescent="0.25">
      <c r="A122" s="181"/>
      <c r="B122" s="309" t="s">
        <v>89</v>
      </c>
      <c r="C122" s="310"/>
      <c r="D122" s="214"/>
      <c r="E122" s="214"/>
      <c r="F122" s="209">
        <f t="shared" si="16"/>
        <v>0</v>
      </c>
      <c r="G122" s="209">
        <f t="shared" si="16"/>
        <v>0</v>
      </c>
      <c r="H122" s="209">
        <f t="shared" si="17"/>
        <v>0</v>
      </c>
      <c r="I122" s="209">
        <f t="shared" si="18"/>
        <v>0</v>
      </c>
      <c r="J122" s="278"/>
    </row>
    <row r="123" spans="1:10" hidden="1" outlineLevel="1" x14ac:dyDescent="0.25">
      <c r="A123" s="181"/>
      <c r="B123" s="305" t="s">
        <v>274</v>
      </c>
      <c r="C123" s="306"/>
      <c r="D123" s="214"/>
      <c r="E123" s="214"/>
      <c r="F123" s="209">
        <f t="shared" si="16"/>
        <v>0</v>
      </c>
      <c r="G123" s="209">
        <f t="shared" si="16"/>
        <v>0</v>
      </c>
      <c r="H123" s="209">
        <f t="shared" si="17"/>
        <v>0</v>
      </c>
      <c r="I123" s="209">
        <f t="shared" si="18"/>
        <v>0</v>
      </c>
      <c r="J123" s="278"/>
    </row>
    <row r="124" spans="1:10" hidden="1" outlineLevel="1" x14ac:dyDescent="0.25">
      <c r="A124" s="181"/>
      <c r="B124" s="305" t="s">
        <v>274</v>
      </c>
      <c r="C124" s="306"/>
      <c r="D124" s="214"/>
      <c r="E124" s="214"/>
      <c r="F124" s="209">
        <f t="shared" si="16"/>
        <v>0</v>
      </c>
      <c r="G124" s="209">
        <f t="shared" si="16"/>
        <v>0</v>
      </c>
      <c r="H124" s="209">
        <f t="shared" si="17"/>
        <v>0</v>
      </c>
      <c r="I124" s="209">
        <f t="shared" si="18"/>
        <v>0</v>
      </c>
      <c r="J124" s="278"/>
    </row>
    <row r="125" spans="1:10" hidden="1" outlineLevel="1" x14ac:dyDescent="0.25">
      <c r="A125" s="181"/>
      <c r="B125" s="309" t="s">
        <v>103</v>
      </c>
      <c r="C125" s="310"/>
      <c r="D125" s="209">
        <f>SUM(D120:D124)</f>
        <v>0</v>
      </c>
      <c r="E125" s="209">
        <f>SUM(E120:E124)</f>
        <v>0</v>
      </c>
      <c r="F125" s="209">
        <f t="shared" ref="F125" si="19">SUM(F120:F124)</f>
        <v>0</v>
      </c>
      <c r="G125" s="209">
        <f t="shared" ref="G125:H125" si="20">SUM(G120:G124)</f>
        <v>0</v>
      </c>
      <c r="H125" s="209">
        <f t="shared" si="20"/>
        <v>0</v>
      </c>
      <c r="I125" s="209">
        <f>SUM(I120:I124)</f>
        <v>0</v>
      </c>
      <c r="J125" s="278">
        <f t="shared" si="11"/>
        <v>0</v>
      </c>
    </row>
    <row r="126" spans="1:10" ht="15" hidden="1" customHeight="1" outlineLevel="1" x14ac:dyDescent="0.25">
      <c r="A126" s="181"/>
      <c r="B126" s="305" t="s">
        <v>104</v>
      </c>
      <c r="C126" s="306"/>
      <c r="D126" s="214"/>
      <c r="E126" s="214"/>
      <c r="F126" s="209">
        <f t="shared" ref="F126:G128" si="21">E126*(1+$G$114)</f>
        <v>0</v>
      </c>
      <c r="G126" s="209">
        <f t="shared" si="21"/>
        <v>0</v>
      </c>
      <c r="H126" s="209">
        <f t="shared" ref="H126:H128" si="22">G126*(1+$H$114)</f>
        <v>0</v>
      </c>
      <c r="I126" s="209">
        <f t="shared" ref="I126:I128" si="23">H126*(1+$I$114)</f>
        <v>0</v>
      </c>
      <c r="J126" s="278">
        <f t="shared" si="11"/>
        <v>0</v>
      </c>
    </row>
    <row r="127" spans="1:10" ht="15" hidden="1" customHeight="1" outlineLevel="1" x14ac:dyDescent="0.25">
      <c r="A127" s="181"/>
      <c r="B127" s="305" t="s">
        <v>104</v>
      </c>
      <c r="C127" s="306"/>
      <c r="D127" s="214"/>
      <c r="E127" s="214"/>
      <c r="F127" s="209">
        <f t="shared" si="21"/>
        <v>0</v>
      </c>
      <c r="G127" s="209">
        <f t="shared" si="21"/>
        <v>0</v>
      </c>
      <c r="H127" s="209">
        <f t="shared" si="22"/>
        <v>0</v>
      </c>
      <c r="I127" s="209">
        <f t="shared" si="23"/>
        <v>0</v>
      </c>
      <c r="J127" s="278">
        <f t="shared" si="11"/>
        <v>0</v>
      </c>
    </row>
    <row r="128" spans="1:10" ht="15" hidden="1" customHeight="1" outlineLevel="1" x14ac:dyDescent="0.25">
      <c r="A128" s="181"/>
      <c r="B128" s="305" t="s">
        <v>104</v>
      </c>
      <c r="C128" s="306"/>
      <c r="D128" s="214"/>
      <c r="E128" s="214"/>
      <c r="F128" s="209">
        <f t="shared" si="21"/>
        <v>0</v>
      </c>
      <c r="G128" s="209">
        <f t="shared" si="21"/>
        <v>0</v>
      </c>
      <c r="H128" s="209">
        <f t="shared" si="22"/>
        <v>0</v>
      </c>
      <c r="I128" s="209">
        <f t="shared" si="23"/>
        <v>0</v>
      </c>
      <c r="J128" s="278">
        <f t="shared" si="11"/>
        <v>0</v>
      </c>
    </row>
    <row r="129" spans="1:26" s="193" customFormat="1" ht="15.75" hidden="1" outlineLevel="1" thickBot="1" x14ac:dyDescent="0.3">
      <c r="A129" s="194"/>
      <c r="B129" s="311" t="s">
        <v>107</v>
      </c>
      <c r="C129" s="312"/>
      <c r="D129" s="215">
        <f t="shared" ref="D129:J129" si="24">D115+D116+D125+D126+D128+D127</f>
        <v>0</v>
      </c>
      <c r="E129" s="215">
        <f t="shared" si="24"/>
        <v>0</v>
      </c>
      <c r="F129" s="215">
        <f t="shared" si="24"/>
        <v>0</v>
      </c>
      <c r="G129" s="215">
        <f t="shared" si="24"/>
        <v>0</v>
      </c>
      <c r="H129" s="215">
        <f t="shared" si="24"/>
        <v>0</v>
      </c>
      <c r="I129" s="215">
        <f t="shared" si="24"/>
        <v>0</v>
      </c>
      <c r="J129" s="281">
        <f t="shared" si="24"/>
        <v>0</v>
      </c>
    </row>
    <row r="130" spans="1:26" ht="15.75" hidden="1" outlineLevel="1" thickTop="1" x14ac:dyDescent="0.25">
      <c r="A130" s="181"/>
      <c r="B130" s="282"/>
      <c r="C130" s="222"/>
      <c r="D130" s="222"/>
      <c r="E130" s="222"/>
      <c r="F130" s="222"/>
      <c r="G130" s="222"/>
      <c r="H130" s="222"/>
      <c r="I130" s="222"/>
      <c r="J130" s="246"/>
    </row>
    <row r="131" spans="1:26" hidden="1" x14ac:dyDescent="0.25">
      <c r="A131" s="181"/>
      <c r="B131" s="282"/>
      <c r="C131" s="222"/>
      <c r="D131" s="222"/>
      <c r="E131" s="222"/>
      <c r="F131" s="222"/>
      <c r="G131" s="222"/>
      <c r="H131" s="222"/>
      <c r="I131" s="222"/>
      <c r="J131" s="246"/>
    </row>
    <row r="132" spans="1:26" s="193" customFormat="1" ht="15" hidden="1" customHeight="1" outlineLevel="1" x14ac:dyDescent="0.25">
      <c r="A132" s="194" t="s">
        <v>124</v>
      </c>
      <c r="B132" s="328" t="s">
        <v>140</v>
      </c>
      <c r="C132" s="329"/>
      <c r="D132" s="329"/>
      <c r="E132" s="329"/>
      <c r="F132" s="329"/>
      <c r="G132" s="329"/>
      <c r="H132" s="329"/>
      <c r="I132" s="329"/>
      <c r="J132" s="330"/>
    </row>
    <row r="133" spans="1:26" hidden="1" outlineLevel="1" x14ac:dyDescent="0.25">
      <c r="A133" s="181"/>
      <c r="B133" s="275" t="s">
        <v>12</v>
      </c>
      <c r="C133" s="207"/>
      <c r="D133" s="207"/>
      <c r="E133" s="207"/>
      <c r="F133" s="207"/>
      <c r="G133" s="207"/>
      <c r="H133" s="207"/>
      <c r="I133" s="207"/>
      <c r="J133" s="276"/>
    </row>
    <row r="134" spans="1:26" outlineLevel="1" x14ac:dyDescent="0.25">
      <c r="A134" s="181"/>
      <c r="B134" s="313" t="s">
        <v>109</v>
      </c>
      <c r="C134" s="314"/>
      <c r="D134" s="208" t="s">
        <v>3</v>
      </c>
      <c r="E134" s="217" t="s">
        <v>6</v>
      </c>
      <c r="F134" s="217" t="s">
        <v>7</v>
      </c>
      <c r="G134" s="217" t="s">
        <v>8</v>
      </c>
      <c r="H134" s="217" t="s">
        <v>9</v>
      </c>
      <c r="I134" s="217" t="s">
        <v>10</v>
      </c>
      <c r="J134" s="285" t="s">
        <v>268</v>
      </c>
    </row>
    <row r="135" spans="1:26" outlineLevel="1" x14ac:dyDescent="0.25">
      <c r="A135" s="181"/>
      <c r="B135" s="307" t="s">
        <v>206</v>
      </c>
      <c r="C135" s="308"/>
      <c r="D135" s="214"/>
      <c r="E135" s="214"/>
      <c r="F135" s="214"/>
      <c r="G135" s="214"/>
      <c r="H135" s="214"/>
      <c r="I135" s="214"/>
      <c r="J135" s="278">
        <f t="shared" ref="J135:J140" si="25">SUM(D135:I135)</f>
        <v>0</v>
      </c>
    </row>
    <row r="136" spans="1:26" outlineLevel="1" x14ac:dyDescent="0.25">
      <c r="A136" s="181"/>
      <c r="B136" s="307" t="s">
        <v>207</v>
      </c>
      <c r="C136" s="308"/>
      <c r="D136" s="214"/>
      <c r="E136" s="214"/>
      <c r="F136" s="214"/>
      <c r="G136" s="214"/>
      <c r="H136" s="214"/>
      <c r="I136" s="214"/>
      <c r="J136" s="278">
        <f t="shared" si="25"/>
        <v>0</v>
      </c>
    </row>
    <row r="137" spans="1:26" outlineLevel="1" x14ac:dyDescent="0.25">
      <c r="A137" s="181"/>
      <c r="B137" s="307" t="s">
        <v>205</v>
      </c>
      <c r="C137" s="308"/>
      <c r="D137" s="223"/>
      <c r="E137" s="214"/>
      <c r="F137" s="223"/>
      <c r="G137" s="223"/>
      <c r="H137" s="223"/>
      <c r="I137" s="223"/>
      <c r="J137" s="278">
        <f t="shared" si="25"/>
        <v>0</v>
      </c>
      <c r="Z137" s="176"/>
    </row>
    <row r="138" spans="1:26" outlineLevel="1" x14ac:dyDescent="0.25">
      <c r="A138" s="181"/>
      <c r="B138" s="307" t="s">
        <v>105</v>
      </c>
      <c r="C138" s="308"/>
      <c r="D138" s="223"/>
      <c r="E138" s="214"/>
      <c r="F138" s="223"/>
      <c r="G138" s="223"/>
      <c r="H138" s="223"/>
      <c r="I138" s="223">
        <v>64000603</v>
      </c>
      <c r="J138" s="278">
        <f t="shared" si="25"/>
        <v>64000603</v>
      </c>
      <c r="Z138" s="176"/>
    </row>
    <row r="139" spans="1:26" outlineLevel="1" x14ac:dyDescent="0.25">
      <c r="A139" s="181"/>
      <c r="B139" s="307" t="s">
        <v>106</v>
      </c>
      <c r="C139" s="308"/>
      <c r="D139" s="214"/>
      <c r="E139" s="214"/>
      <c r="F139" s="214"/>
      <c r="G139" s="214"/>
      <c r="H139" s="214"/>
      <c r="I139" s="214">
        <v>0.81499999999999995</v>
      </c>
      <c r="J139" s="278">
        <f t="shared" si="25"/>
        <v>0.81499999999999995</v>
      </c>
    </row>
    <row r="140" spans="1:26" outlineLevel="1" x14ac:dyDescent="0.25">
      <c r="A140" s="181"/>
      <c r="B140" s="305" t="s">
        <v>364</v>
      </c>
      <c r="C140" s="306"/>
      <c r="D140" s="214">
        <v>1833333.33</v>
      </c>
      <c r="E140" s="214">
        <v>1833333.33</v>
      </c>
      <c r="F140" s="214">
        <v>1833333.33</v>
      </c>
      <c r="G140" s="214"/>
      <c r="H140" s="214"/>
      <c r="I140" s="561">
        <f>+I138*I139</f>
        <v>52160491.445</v>
      </c>
      <c r="J140" s="278">
        <f t="shared" si="25"/>
        <v>57660491.435000002</v>
      </c>
      <c r="M140" s="114">
        <f>641667*3</f>
        <v>1925001</v>
      </c>
      <c r="N140" s="114">
        <v>5500000</v>
      </c>
    </row>
    <row r="141" spans="1:26" s="193" customFormat="1" ht="15.75" outlineLevel="1" thickBot="1" x14ac:dyDescent="0.3">
      <c r="A141" s="194"/>
      <c r="B141" s="386" t="s">
        <v>112</v>
      </c>
      <c r="C141" s="387"/>
      <c r="D141" s="215">
        <f>SUM(D135:D140)</f>
        <v>1833333.33</v>
      </c>
      <c r="E141" s="215">
        <f t="shared" ref="E141:J141" si="26">SUM(E135:E140)</f>
        <v>1833333.33</v>
      </c>
      <c r="F141" s="215">
        <f t="shared" si="26"/>
        <v>1833333.33</v>
      </c>
      <c r="G141" s="215">
        <f t="shared" si="26"/>
        <v>0</v>
      </c>
      <c r="H141" s="215">
        <f t="shared" si="26"/>
        <v>0</v>
      </c>
      <c r="I141" s="215">
        <f t="shared" si="26"/>
        <v>116161095.25999999</v>
      </c>
      <c r="J141" s="281">
        <f t="shared" si="26"/>
        <v>121661095.25</v>
      </c>
      <c r="M141" s="193">
        <f>M140/N140</f>
        <v>0.35000018181818182</v>
      </c>
    </row>
    <row r="142" spans="1:26" ht="15.75" hidden="1" outlineLevel="1" thickTop="1" x14ac:dyDescent="0.25">
      <c r="A142" s="181"/>
      <c r="B142" s="282"/>
      <c r="C142" s="222"/>
      <c r="D142" s="222"/>
      <c r="E142" s="222"/>
      <c r="F142" s="222"/>
      <c r="G142" s="222"/>
      <c r="H142" s="222"/>
      <c r="I142" s="222"/>
      <c r="J142" s="246"/>
    </row>
    <row r="143" spans="1:26" hidden="1" x14ac:dyDescent="0.25">
      <c r="A143" s="181"/>
      <c r="B143" s="282"/>
      <c r="C143" s="222"/>
      <c r="D143" s="222"/>
      <c r="E143" s="222"/>
      <c r="F143" s="222"/>
      <c r="G143" s="222"/>
      <c r="H143" s="222"/>
      <c r="I143" s="222"/>
      <c r="J143" s="246"/>
    </row>
    <row r="144" spans="1:26" hidden="1" x14ac:dyDescent="0.25">
      <c r="A144" s="181"/>
      <c r="B144" s="286" t="s">
        <v>32</v>
      </c>
      <c r="C144" s="222"/>
      <c r="D144" s="222"/>
      <c r="E144" s="222"/>
      <c r="F144" s="222"/>
      <c r="G144" s="222"/>
      <c r="H144" s="222"/>
      <c r="I144" s="222"/>
      <c r="J144" s="246"/>
    </row>
    <row r="145" spans="1:10" hidden="1" x14ac:dyDescent="0.25">
      <c r="A145" s="181"/>
      <c r="B145" s="251"/>
      <c r="C145" s="222"/>
      <c r="D145" s="222"/>
      <c r="E145" s="222"/>
      <c r="F145" s="222"/>
      <c r="G145" s="222"/>
      <c r="H145" s="222"/>
      <c r="I145" s="222"/>
      <c r="J145" s="246"/>
    </row>
    <row r="146" spans="1:10" s="193" customFormat="1" ht="17.25" customHeight="1" thickTop="1" x14ac:dyDescent="0.25">
      <c r="A146" s="194" t="s">
        <v>126</v>
      </c>
      <c r="B146" s="266" t="s">
        <v>127</v>
      </c>
      <c r="C146" s="287"/>
      <c r="D146" s="287"/>
      <c r="E146" s="287"/>
      <c r="F146" s="287"/>
      <c r="G146" s="287"/>
      <c r="H146" s="287"/>
      <c r="I146" s="562">
        <f>+I138-I140</f>
        <v>11840111.555</v>
      </c>
      <c r="J146" s="288"/>
    </row>
    <row r="147" spans="1:10" x14ac:dyDescent="0.25">
      <c r="A147" s="181"/>
      <c r="B147" s="251" t="s">
        <v>375</v>
      </c>
      <c r="C147" s="289">
        <v>0.4</v>
      </c>
      <c r="D147" s="290">
        <f>J147/3</f>
        <v>733333.33333333337</v>
      </c>
      <c r="E147" s="291">
        <f>+D147</f>
        <v>733333.33333333337</v>
      </c>
      <c r="F147" s="291">
        <f>+E147</f>
        <v>733333.33333333337</v>
      </c>
      <c r="G147" s="222"/>
      <c r="H147" s="222"/>
      <c r="I147" s="222"/>
      <c r="J147" s="292">
        <f>$J$104*C147</f>
        <v>2200000</v>
      </c>
    </row>
    <row r="148" spans="1:10" x14ac:dyDescent="0.25">
      <c r="A148" s="181"/>
      <c r="B148" s="251" t="s">
        <v>376</v>
      </c>
      <c r="C148" s="289">
        <v>0.25</v>
      </c>
      <c r="D148" s="290">
        <f>J148/3</f>
        <v>458333.33333333331</v>
      </c>
      <c r="E148" s="291">
        <f t="shared" ref="E148:F148" si="27">+D148</f>
        <v>458333.33333333331</v>
      </c>
      <c r="F148" s="291">
        <f t="shared" si="27"/>
        <v>458333.33333333331</v>
      </c>
      <c r="G148" s="222"/>
      <c r="H148" s="222"/>
      <c r="I148" s="222">
        <f>+-45295810</f>
        <v>-45295810</v>
      </c>
      <c r="J148" s="293">
        <f>$J$104*C148</f>
        <v>1375000</v>
      </c>
    </row>
    <row r="149" spans="1:10" x14ac:dyDescent="0.25">
      <c r="A149" s="181"/>
      <c r="B149" s="294" t="s">
        <v>382</v>
      </c>
      <c r="C149" s="234">
        <v>0.35</v>
      </c>
      <c r="D149" s="235">
        <f t="shared" ref="D149" si="28">J149/3</f>
        <v>641666.66666666663</v>
      </c>
      <c r="E149" s="236">
        <f t="shared" ref="E149:F149" si="29">+D149</f>
        <v>641666.66666666663</v>
      </c>
      <c r="F149" s="236">
        <f t="shared" si="29"/>
        <v>641666.66666666663</v>
      </c>
      <c r="G149" s="237"/>
      <c r="H149" s="237"/>
      <c r="I149" s="237"/>
      <c r="J149" s="295">
        <f t="shared" ref="J149" si="30">$J$104*C149</f>
        <v>1924999.9999999998</v>
      </c>
    </row>
    <row r="150" spans="1:10" x14ac:dyDescent="0.25">
      <c r="A150" s="181"/>
      <c r="B150" s="296" t="s">
        <v>377</v>
      </c>
      <c r="C150" s="239">
        <v>0.81499999999999995</v>
      </c>
      <c r="D150" s="240">
        <f>D149*C150</f>
        <v>522958.33333333326</v>
      </c>
      <c r="E150" s="240">
        <f t="shared" ref="E150:F150" si="31">+D150</f>
        <v>522958.33333333326</v>
      </c>
      <c r="F150" s="240">
        <f t="shared" si="31"/>
        <v>522958.33333333326</v>
      </c>
      <c r="G150" s="238"/>
      <c r="H150" s="238"/>
      <c r="I150" s="563">
        <f>+I138+I148</f>
        <v>18704793</v>
      </c>
      <c r="J150" s="293" t="s">
        <v>301</v>
      </c>
    </row>
    <row r="151" spans="1:10" ht="15.75" thickBot="1" x14ac:dyDescent="0.3">
      <c r="A151" s="128"/>
      <c r="B151" s="297" t="s">
        <v>378</v>
      </c>
      <c r="C151" s="298">
        <v>0.185</v>
      </c>
      <c r="D151" s="299">
        <f>D149-D150</f>
        <v>118708.33333333337</v>
      </c>
      <c r="E151" s="299">
        <f t="shared" ref="E151:F151" si="32">+D151</f>
        <v>118708.33333333337</v>
      </c>
      <c r="F151" s="299">
        <f t="shared" si="32"/>
        <v>118708.33333333337</v>
      </c>
      <c r="G151" s="300"/>
      <c r="H151" s="300"/>
      <c r="I151" s="300"/>
      <c r="J151" s="301" t="s">
        <v>301</v>
      </c>
    </row>
    <row r="152" spans="1:10" x14ac:dyDescent="0.25">
      <c r="B152" s="181"/>
      <c r="C152" s="181"/>
      <c r="D152" s="181"/>
      <c r="E152" s="181"/>
      <c r="F152" s="181"/>
      <c r="G152" s="181"/>
      <c r="H152" s="181"/>
      <c r="I152" s="181"/>
      <c r="J152" s="181"/>
    </row>
    <row r="153" spans="1:10" x14ac:dyDescent="0.25">
      <c r="B153" s="181"/>
      <c r="C153" s="181"/>
      <c r="D153" s="181"/>
      <c r="E153" s="181"/>
      <c r="F153" s="181"/>
      <c r="G153" s="181"/>
      <c r="H153" s="181"/>
      <c r="I153" s="181"/>
      <c r="J153" s="181"/>
    </row>
    <row r="154" spans="1:10" x14ac:dyDescent="0.25">
      <c r="B154" s="181"/>
      <c r="C154" s="181"/>
      <c r="D154" s="181"/>
      <c r="E154" s="181"/>
      <c r="F154" s="181"/>
      <c r="G154" s="181"/>
      <c r="H154" s="181"/>
      <c r="I154" s="181"/>
      <c r="J154" s="181"/>
    </row>
    <row r="155" spans="1:10" x14ac:dyDescent="0.25">
      <c r="B155" s="224"/>
      <c r="C155" s="224"/>
      <c r="D155" s="224"/>
      <c r="E155" s="224"/>
      <c r="F155" s="224"/>
      <c r="G155" s="224"/>
      <c r="H155" s="224"/>
      <c r="I155" s="224"/>
      <c r="J155" s="224"/>
    </row>
    <row r="156" spans="1:10" x14ac:dyDescent="0.25">
      <c r="B156" s="224"/>
      <c r="C156" s="224"/>
      <c r="D156" s="224"/>
      <c r="E156" s="224"/>
      <c r="F156" s="224"/>
      <c r="G156" s="224"/>
      <c r="H156" s="224"/>
      <c r="I156" s="224"/>
      <c r="J156" s="224"/>
    </row>
    <row r="157" spans="1:10" x14ac:dyDescent="0.25">
      <c r="B157" s="224"/>
      <c r="C157" s="224"/>
      <c r="D157" s="224"/>
      <c r="E157" s="224"/>
      <c r="F157" s="224"/>
      <c r="G157" s="224"/>
      <c r="H157" s="224"/>
      <c r="I157" s="224"/>
      <c r="J157" s="224"/>
    </row>
    <row r="158" spans="1:10" x14ac:dyDescent="0.25">
      <c r="B158" s="224"/>
      <c r="C158" s="224"/>
      <c r="D158" s="224"/>
      <c r="E158" s="224"/>
      <c r="F158" s="224"/>
      <c r="G158" s="224"/>
      <c r="H158" s="224"/>
      <c r="I158" s="224"/>
      <c r="J158" s="224"/>
    </row>
    <row r="159" spans="1:10" x14ac:dyDescent="0.25">
      <c r="B159" s="224"/>
      <c r="C159" s="224"/>
      <c r="D159" s="224"/>
      <c r="E159" s="224"/>
      <c r="F159" s="224"/>
      <c r="G159" s="224"/>
      <c r="H159" s="224"/>
      <c r="I159" s="224"/>
      <c r="J159" s="224"/>
    </row>
    <row r="160" spans="1:10" x14ac:dyDescent="0.25">
      <c r="B160" s="224"/>
      <c r="C160" s="224"/>
      <c r="D160" s="224"/>
      <c r="E160" s="224"/>
      <c r="F160" s="224"/>
      <c r="G160" s="224"/>
      <c r="H160" s="224"/>
      <c r="I160" s="224"/>
      <c r="J160" s="224"/>
    </row>
    <row r="161" spans="2:10" x14ac:dyDescent="0.25">
      <c r="B161" s="224"/>
      <c r="C161" s="224"/>
      <c r="D161" s="224"/>
      <c r="E161" s="224"/>
      <c r="F161" s="224"/>
      <c r="G161" s="224"/>
      <c r="H161" s="224"/>
      <c r="I161" s="224"/>
      <c r="J161" s="224"/>
    </row>
    <row r="162" spans="2:10" x14ac:dyDescent="0.25">
      <c r="B162" s="224"/>
      <c r="C162" s="224"/>
      <c r="D162" s="224"/>
      <c r="E162" s="224"/>
      <c r="F162" s="224"/>
      <c r="G162" s="224"/>
      <c r="H162" s="224"/>
      <c r="I162" s="224"/>
      <c r="J162" s="224"/>
    </row>
    <row r="163" spans="2:10" x14ac:dyDescent="0.25">
      <c r="B163" s="224"/>
      <c r="C163" s="224"/>
      <c r="D163" s="224"/>
      <c r="E163" s="224"/>
      <c r="F163" s="224"/>
      <c r="G163" s="224"/>
      <c r="H163" s="224"/>
      <c r="I163" s="224"/>
      <c r="J163" s="224"/>
    </row>
    <row r="164" spans="2:10" x14ac:dyDescent="0.25">
      <c r="B164" s="224"/>
      <c r="C164" s="224"/>
      <c r="D164" s="224"/>
      <c r="E164" s="224"/>
      <c r="F164" s="224"/>
      <c r="G164" s="224"/>
      <c r="H164" s="224"/>
      <c r="I164" s="224"/>
      <c r="J164" s="224"/>
    </row>
    <row r="165" spans="2:10" x14ac:dyDescent="0.25">
      <c r="B165" s="224"/>
      <c r="C165" s="224"/>
      <c r="D165" s="224"/>
      <c r="E165" s="224"/>
      <c r="F165" s="224"/>
      <c r="G165" s="224"/>
      <c r="H165" s="224"/>
      <c r="I165" s="224"/>
      <c r="J165" s="224"/>
    </row>
    <row r="166" spans="2:10" x14ac:dyDescent="0.25">
      <c r="B166" s="224"/>
      <c r="C166" s="224"/>
      <c r="D166" s="224"/>
      <c r="E166" s="224"/>
      <c r="F166" s="224"/>
      <c r="G166" s="224"/>
      <c r="H166" s="224"/>
      <c r="I166" s="224"/>
      <c r="J166" s="224"/>
    </row>
    <row r="167" spans="2:10" x14ac:dyDescent="0.25">
      <c r="B167" s="224"/>
      <c r="C167" s="224"/>
      <c r="D167" s="224"/>
      <c r="E167" s="224"/>
      <c r="F167" s="224"/>
      <c r="G167" s="224"/>
      <c r="H167" s="224"/>
      <c r="I167" s="224"/>
      <c r="J167" s="224"/>
    </row>
  </sheetData>
  <sheetProtection insertColumns="0" insertRows="0" deleteColumns="0" deleteRows="0" selectLockedCells="1" sort="0" autoFilter="0" selectUnlockedCells="1"/>
  <protectedRanges>
    <protectedRange sqref="B11:H12" name="Range22"/>
    <protectedRange sqref="B17:J17" name="Range20"/>
    <protectedRange sqref="B38:J38" name="Range18"/>
    <protectedRange sqref="B45:J45" name="Range16"/>
    <protectedRange sqref="B58:J58" name="Range14"/>
    <protectedRange sqref="B79:J79" name="Range10"/>
    <protectedRange sqref="B102:C102" name="Range8"/>
    <protectedRange sqref="D135:I140" name="Range5"/>
    <protectedRange sqref="D115:E116" name="Range1"/>
    <protectedRange sqref="D118:E119" name="Range2"/>
    <protectedRange sqref="D121:E122" name="Range3"/>
    <protectedRange sqref="B123:E124" name="Range4"/>
    <protectedRange sqref="B84:J84" name="Range9"/>
    <protectedRange sqref="B75:J75" name="Range11"/>
    <protectedRange sqref="B63:J63" name="Range13"/>
    <protectedRange sqref="B48:J50" name="Range15"/>
    <protectedRange sqref="B43:J43" name="Range17"/>
    <protectedRange sqref="B22:J22" name="Range19"/>
    <protectedRange sqref="B14:H15" name="Range21"/>
    <protectedRange sqref="C3:C6" name="Range23"/>
    <protectedRange sqref="D102:I102" name="Range8_1"/>
    <protectedRange sqref="D100:I101" name="Range7_1"/>
  </protectedRanges>
  <sortState ref="W3:AA17">
    <sortCondition ref="Z3"/>
  </sortState>
  <customSheetViews>
    <customSheetView guid="{CC421301-7D2A-4DBE-94A6-924C3287D0FE}" scale="85" showPageBreaks="1" fitToPage="1" printArea="1" hiddenRows="1" hiddenColumns="1" view="pageBreakPreview" topLeftCell="B22">
      <selection activeCell="D48" sqref="D48:J48"/>
      <pageMargins left="0.25" right="0.25" top="0.75" bottom="0.75" header="0.3" footer="0.3"/>
      <printOptions horizontalCentered="1"/>
      <pageSetup scale="53" orientation="portrait" r:id="rId1"/>
      <headerFooter>
        <oddHeader>&amp;L&amp;"-,Regular"&amp;11&amp;K000000FY 2019 Orange Transit Work Plan&amp;"Times New Roman,Regular"&amp;12&amp;K01+000
&amp;R&amp;"-,Regular"&amp;11&amp;A</oddHeader>
      </headerFooter>
    </customSheetView>
    <customSheetView guid="{A57ED495-A8F1-41AA-920B-D492B709C260}" scale="85" showPageBreaks="1" printArea="1" hiddenRows="1" view="pageBreakPreview" topLeftCell="A37">
      <selection activeCell="L17" sqref="L17"/>
      <rowBreaks count="2" manualBreakCount="2">
        <brk id="30" max="10" man="1"/>
        <brk id="85" max="10" man="1"/>
      </rowBreaks>
      <pageMargins left="0.25" right="0.25" top="0.75" bottom="0.75" header="0.3" footer="0.3"/>
      <printOptions horizontalCentered="1"/>
      <pageSetup scale="63"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customSheetView>
    <customSheetView guid="{4D895310-04B4-4FFF-ADA4-767CB2A31A78}" scale="85" showPageBreaks="1" printArea="1" hiddenRows="1" view="pageBreakPreview" topLeftCell="A58">
      <selection activeCell="I69" sqref="I69"/>
      <rowBreaks count="2" manualBreakCount="2">
        <brk id="30" max="10" man="1"/>
        <brk id="85" max="10" man="1"/>
      </rowBreaks>
      <pageMargins left="0.25" right="0.25" top="0.75" bottom="0.75" header="0.3" footer="0.3"/>
      <printOptions horizontalCentered="1"/>
      <pageSetup scale="63" orientation="portrait" r:id="rId3"/>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customSheetView>
  </customSheetViews>
  <mergeCells count="109">
    <mergeCell ref="C70:E70"/>
    <mergeCell ref="B84:J84"/>
    <mergeCell ref="B83:J83"/>
    <mergeCell ref="B110:J110"/>
    <mergeCell ref="B132:J132"/>
    <mergeCell ref="B104:C104"/>
    <mergeCell ref="B103:C103"/>
    <mergeCell ref="B102:C102"/>
    <mergeCell ref="B101:C101"/>
    <mergeCell ref="B79:J79"/>
    <mergeCell ref="B99:C99"/>
    <mergeCell ref="B78:J78"/>
    <mergeCell ref="B88:J88"/>
    <mergeCell ref="B141:C141"/>
    <mergeCell ref="B120:C120"/>
    <mergeCell ref="B121:C121"/>
    <mergeCell ref="B89:J89"/>
    <mergeCell ref="B117:C117"/>
    <mergeCell ref="B118:C118"/>
    <mergeCell ref="B119:C119"/>
    <mergeCell ref="B116:C116"/>
    <mergeCell ref="I10:J10"/>
    <mergeCell ref="F11:H11"/>
    <mergeCell ref="B11:C12"/>
    <mergeCell ref="D11:E12"/>
    <mergeCell ref="C69:E69"/>
    <mergeCell ref="C68:E68"/>
    <mergeCell ref="B97:C97"/>
    <mergeCell ref="B94:C94"/>
    <mergeCell ref="B95:C95"/>
    <mergeCell ref="B96:C96"/>
    <mergeCell ref="B47:J47"/>
    <mergeCell ref="B74:J74"/>
    <mergeCell ref="B75:J75"/>
    <mergeCell ref="B91:C91"/>
    <mergeCell ref="B114:C114"/>
    <mergeCell ref="B113:C113"/>
    <mergeCell ref="B2:C2"/>
    <mergeCell ref="B1:C1"/>
    <mergeCell ref="I2:J2"/>
    <mergeCell ref="D3:H3"/>
    <mergeCell ref="B8:J8"/>
    <mergeCell ref="D2:H2"/>
    <mergeCell ref="D1:H1"/>
    <mergeCell ref="D4:H4"/>
    <mergeCell ref="B10:C10"/>
    <mergeCell ref="D10:E10"/>
    <mergeCell ref="F10:H10"/>
    <mergeCell ref="B62:J62"/>
    <mergeCell ref="B108:G108"/>
    <mergeCell ref="B100:C100"/>
    <mergeCell ref="B38:J38"/>
    <mergeCell ref="F13:H13"/>
    <mergeCell ref="B13:C13"/>
    <mergeCell ref="B16:C16"/>
    <mergeCell ref="B17:J17"/>
    <mergeCell ref="B48:C48"/>
    <mergeCell ref="B49:C49"/>
    <mergeCell ref="B50:C50"/>
    <mergeCell ref="D50:J50"/>
    <mergeCell ref="D48:J48"/>
    <mergeCell ref="D49:J49"/>
    <mergeCell ref="B14:C15"/>
    <mergeCell ref="D14:E15"/>
    <mergeCell ref="D16:J16"/>
    <mergeCell ref="B42:J42"/>
    <mergeCell ref="B43:J43"/>
    <mergeCell ref="C67:E67"/>
    <mergeCell ref="C66:E66"/>
    <mergeCell ref="B29:D29"/>
    <mergeCell ref="C72:E72"/>
    <mergeCell ref="C71:E71"/>
    <mergeCell ref="F12:H12"/>
    <mergeCell ref="F14:H15"/>
    <mergeCell ref="B40:J40"/>
    <mergeCell ref="B65:J65"/>
    <mergeCell ref="G22:J22"/>
    <mergeCell ref="D22:F22"/>
    <mergeCell ref="B137:C137"/>
    <mergeCell ref="B135:C135"/>
    <mergeCell ref="B111:J111"/>
    <mergeCell ref="B92:C92"/>
    <mergeCell ref="B106:J106"/>
    <mergeCell ref="B107:G107"/>
    <mergeCell ref="H107:I107"/>
    <mergeCell ref="I13:J13"/>
    <mergeCell ref="B44:J44"/>
    <mergeCell ref="B45:J45"/>
    <mergeCell ref="B37:J37"/>
    <mergeCell ref="D13:E13"/>
    <mergeCell ref="B22:C22"/>
    <mergeCell ref="B57:J57"/>
    <mergeCell ref="B58:J58"/>
    <mergeCell ref="B36:G36"/>
    <mergeCell ref="B115:C115"/>
    <mergeCell ref="B63:J63"/>
    <mergeCell ref="B140:C140"/>
    <mergeCell ref="B138:C138"/>
    <mergeCell ref="B139:C139"/>
    <mergeCell ref="B136:C136"/>
    <mergeCell ref="B122:C122"/>
    <mergeCell ref="B123:C123"/>
    <mergeCell ref="B124:C124"/>
    <mergeCell ref="B125:C125"/>
    <mergeCell ref="B126:C126"/>
    <mergeCell ref="B127:C127"/>
    <mergeCell ref="B128:C128"/>
    <mergeCell ref="B129:C129"/>
    <mergeCell ref="B134:C134"/>
  </mergeCells>
  <dataValidations disablePrompts="1" count="6">
    <dataValidation type="list" allowBlank="1" showInputMessage="1" showErrorMessage="1" sqref="C3">
      <formula1>$X$3:$X$12</formula1>
    </dataValidation>
    <dataValidation type="list" allowBlank="1" showInputMessage="1" showErrorMessage="1" sqref="C4">
      <formula1>$Y$3:$Y$9</formula1>
    </dataValidation>
    <dataValidation type="list" allowBlank="1" showInputMessage="1" showErrorMessage="1" sqref="C6">
      <formula1>$AA$3:$AA$17</formula1>
    </dataValidation>
    <dataValidation type="list" allowBlank="1" showInputMessage="1" showErrorMessage="1" sqref="C5">
      <formula1>$Z$3:$Z$9</formula1>
    </dataValidation>
    <dataValidation type="list" allowBlank="1" showInputMessage="1" showErrorMessage="1" sqref="I2:J2">
      <formula1>$AC$2:$AC$6</formula1>
    </dataValidation>
    <dataValidation type="list" allowBlank="1" showInputMessage="1" showErrorMessage="1" sqref="B48:C50">
      <formula1>$AA$46:$AA$65</formula1>
    </dataValidation>
  </dataValidations>
  <printOptions horizontalCentered="1"/>
  <pageMargins left="0.25" right="0.25" top="0.75" bottom="0.75" header="0.3" footer="0.3"/>
  <pageSetup scale="53" orientation="portrait" r:id="rId4"/>
  <headerFooter>
    <oddHeader>&amp;L&amp;"-,Regular"&amp;11&amp;K000000FY 2019 Orange Transit Work Plan&amp;"Times New Roman,Regular"&amp;12&amp;K01+000
&amp;R&amp;"-,Regular"&amp;11&amp;A</oddHeader>
  </headerFooter>
  <ignoredErrors>
    <ignoredError sqref="G125:I125" formula="1"/>
  </ignoredErrors>
  <drawing r:id="rId5"/>
  <legacyDrawing r:id="rId6"/>
  <mc:AlternateContent xmlns:mc="http://schemas.openxmlformats.org/markup-compatibility/2006">
    <mc:Choice Requires="x14">
      <controls>
        <mc:AlternateContent xmlns:mc="http://schemas.openxmlformats.org/markup-compatibility/2006">
          <mc:Choice Requires="x14">
            <control shapeId="2075" r:id="rId7" name="Check Box 27">
              <controlPr defaultSize="0" autoFill="0" autoLine="0" autoPict="0">
                <anchor moveWithCells="1">
                  <from>
                    <xdr:col>6</xdr:col>
                    <xdr:colOff>1076325</xdr:colOff>
                    <xdr:row>22</xdr:row>
                    <xdr:rowOff>0</xdr:rowOff>
                  </from>
                  <to>
                    <xdr:col>8</xdr:col>
                    <xdr:colOff>19050</xdr:colOff>
                    <xdr:row>35</xdr:row>
                    <xdr:rowOff>161925</xdr:rowOff>
                  </to>
                </anchor>
              </controlPr>
            </control>
          </mc:Choice>
        </mc:AlternateContent>
        <mc:AlternateContent xmlns:mc="http://schemas.openxmlformats.org/markup-compatibility/2006">
          <mc:Choice Requires="x14">
            <control shapeId="2076" r:id="rId8" name="Check Box 28">
              <controlPr defaultSize="0" autoFill="0" autoLine="0" autoPict="0">
                <anchor moveWithCells="1">
                  <from>
                    <xdr:col>5</xdr:col>
                    <xdr:colOff>495300</xdr:colOff>
                    <xdr:row>22</xdr:row>
                    <xdr:rowOff>0</xdr:rowOff>
                  </from>
                  <to>
                    <xdr:col>6</xdr:col>
                    <xdr:colOff>771525</xdr:colOff>
                    <xdr:row>35</xdr:row>
                    <xdr:rowOff>161925</xdr:rowOff>
                  </to>
                </anchor>
              </controlPr>
            </control>
          </mc:Choice>
        </mc:AlternateContent>
        <mc:AlternateContent xmlns:mc="http://schemas.openxmlformats.org/markup-compatibility/2006">
          <mc:Choice Requires="x14">
            <control shapeId="2079" r:id="rId9" name="Check Box 31">
              <controlPr defaultSize="0" autoFill="0" autoLine="0" autoPict="0">
                <anchor moveWithCells="1">
                  <from>
                    <xdr:col>4</xdr:col>
                    <xdr:colOff>209550</xdr:colOff>
                    <xdr:row>22</xdr:row>
                    <xdr:rowOff>0</xdr:rowOff>
                  </from>
                  <to>
                    <xdr:col>5</xdr:col>
                    <xdr:colOff>990600</xdr:colOff>
                    <xdr:row>35</xdr:row>
                    <xdr:rowOff>0</xdr:rowOff>
                  </to>
                </anchor>
              </controlPr>
            </control>
          </mc:Choice>
        </mc:AlternateContent>
        <mc:AlternateContent xmlns:mc="http://schemas.openxmlformats.org/markup-compatibility/2006">
          <mc:Choice Requires="x14">
            <control shapeId="2080" r:id="rId10" name="Check Box 32">
              <controlPr defaultSize="0" autoFill="0" autoLine="0" autoPict="0">
                <anchor moveWithCells="1">
                  <from>
                    <xdr:col>4</xdr:col>
                    <xdr:colOff>219075</xdr:colOff>
                    <xdr:row>22</xdr:row>
                    <xdr:rowOff>0</xdr:rowOff>
                  </from>
                  <to>
                    <xdr:col>5</xdr:col>
                    <xdr:colOff>971550</xdr:colOff>
                    <xdr:row>35</xdr:row>
                    <xdr:rowOff>0</xdr:rowOff>
                  </to>
                </anchor>
              </controlPr>
            </control>
          </mc:Choice>
        </mc:AlternateContent>
        <mc:AlternateContent xmlns:mc="http://schemas.openxmlformats.org/markup-compatibility/2006">
          <mc:Choice Requires="x14">
            <control shapeId="2081" r:id="rId11" name="Check Box 33">
              <controlPr defaultSize="0" autoFill="0" autoLine="0" autoPict="0">
                <anchor moveWithCells="1">
                  <from>
                    <xdr:col>4</xdr:col>
                    <xdr:colOff>209550</xdr:colOff>
                    <xdr:row>22</xdr:row>
                    <xdr:rowOff>0</xdr:rowOff>
                  </from>
                  <to>
                    <xdr:col>5</xdr:col>
                    <xdr:colOff>971550</xdr:colOff>
                    <xdr:row>35</xdr:row>
                    <xdr:rowOff>0</xdr:rowOff>
                  </to>
                </anchor>
              </controlPr>
            </control>
          </mc:Choice>
        </mc:AlternateContent>
        <mc:AlternateContent xmlns:mc="http://schemas.openxmlformats.org/markup-compatibility/2006">
          <mc:Choice Requires="x14">
            <control shapeId="2082" r:id="rId12" name="Check Box 34">
              <controlPr defaultSize="0" autoFill="0" autoLine="0" autoPict="0">
                <anchor moveWithCells="1">
                  <from>
                    <xdr:col>5</xdr:col>
                    <xdr:colOff>1247775</xdr:colOff>
                    <xdr:row>22</xdr:row>
                    <xdr:rowOff>0</xdr:rowOff>
                  </from>
                  <to>
                    <xdr:col>7</xdr:col>
                    <xdr:colOff>657225</xdr:colOff>
                    <xdr:row>35</xdr:row>
                    <xdr:rowOff>0</xdr:rowOff>
                  </to>
                </anchor>
              </controlPr>
            </control>
          </mc:Choice>
        </mc:AlternateContent>
        <mc:AlternateContent xmlns:mc="http://schemas.openxmlformats.org/markup-compatibility/2006">
          <mc:Choice Requires="x14">
            <control shapeId="2083" r:id="rId13" name="Check Box 35">
              <controlPr defaultSize="0" autoFill="0" autoLine="0" autoPict="0">
                <anchor moveWithCells="1">
                  <from>
                    <xdr:col>7</xdr:col>
                    <xdr:colOff>933450</xdr:colOff>
                    <xdr:row>22</xdr:row>
                    <xdr:rowOff>0</xdr:rowOff>
                  </from>
                  <to>
                    <xdr:col>9</xdr:col>
                    <xdr:colOff>171450</xdr:colOff>
                    <xdr:row>35</xdr:row>
                    <xdr:rowOff>0</xdr:rowOff>
                  </to>
                </anchor>
              </controlPr>
            </control>
          </mc:Choice>
        </mc:AlternateContent>
        <mc:AlternateContent xmlns:mc="http://schemas.openxmlformats.org/markup-compatibility/2006">
          <mc:Choice Requires="x14">
            <control shapeId="2084" r:id="rId14" name="Check Box 36">
              <controlPr defaultSize="0" autoFill="0" autoLine="0" autoPict="0">
                <anchor moveWithCells="1">
                  <from>
                    <xdr:col>4</xdr:col>
                    <xdr:colOff>209550</xdr:colOff>
                    <xdr:row>22</xdr:row>
                    <xdr:rowOff>0</xdr:rowOff>
                  </from>
                  <to>
                    <xdr:col>5</xdr:col>
                    <xdr:colOff>971550</xdr:colOff>
                    <xdr:row>35</xdr:row>
                    <xdr:rowOff>0</xdr:rowOff>
                  </to>
                </anchor>
              </controlPr>
            </control>
          </mc:Choice>
        </mc:AlternateContent>
        <mc:AlternateContent xmlns:mc="http://schemas.openxmlformats.org/markup-compatibility/2006">
          <mc:Choice Requires="x14">
            <control shapeId="2095" r:id="rId15" name="Check Box 47">
              <controlPr defaultSize="0" autoFill="0" autoLine="0" autoPict="0">
                <anchor moveWithCells="1">
                  <from>
                    <xdr:col>4</xdr:col>
                    <xdr:colOff>314325</xdr:colOff>
                    <xdr:row>22</xdr:row>
                    <xdr:rowOff>0</xdr:rowOff>
                  </from>
                  <to>
                    <xdr:col>5</xdr:col>
                    <xdr:colOff>1085850</xdr:colOff>
                    <xdr:row>35</xdr:row>
                    <xdr:rowOff>0</xdr:rowOff>
                  </to>
                </anchor>
              </controlPr>
            </control>
          </mc:Choice>
        </mc:AlternateContent>
        <mc:AlternateContent xmlns:mc="http://schemas.openxmlformats.org/markup-compatibility/2006">
          <mc:Choice Requires="x14">
            <control shapeId="2097" r:id="rId16" name="Check Box 49">
              <controlPr defaultSize="0" autoFill="0" autoLine="0" autoPict="0">
                <anchor moveWithCells="1">
                  <from>
                    <xdr:col>5</xdr:col>
                    <xdr:colOff>1285875</xdr:colOff>
                    <xdr:row>22</xdr:row>
                    <xdr:rowOff>0</xdr:rowOff>
                  </from>
                  <to>
                    <xdr:col>7</xdr:col>
                    <xdr:colOff>704850</xdr:colOff>
                    <xdr:row>35</xdr:row>
                    <xdr:rowOff>0</xdr:rowOff>
                  </to>
                </anchor>
              </controlPr>
            </control>
          </mc:Choice>
        </mc:AlternateContent>
        <mc:AlternateContent xmlns:mc="http://schemas.openxmlformats.org/markup-compatibility/2006">
          <mc:Choice Requires="x14">
            <control shapeId="2098" r:id="rId17" name="Check Box 50">
              <controlPr defaultSize="0" autoFill="0" autoLine="0" autoPict="0">
                <anchor moveWithCells="1">
                  <from>
                    <xdr:col>7</xdr:col>
                    <xdr:colOff>914400</xdr:colOff>
                    <xdr:row>22</xdr:row>
                    <xdr:rowOff>0</xdr:rowOff>
                  </from>
                  <to>
                    <xdr:col>9</xdr:col>
                    <xdr:colOff>133350</xdr:colOff>
                    <xdr:row>35</xdr:row>
                    <xdr:rowOff>0</xdr:rowOff>
                  </to>
                </anchor>
              </controlPr>
            </control>
          </mc:Choice>
        </mc:AlternateContent>
        <mc:AlternateContent xmlns:mc="http://schemas.openxmlformats.org/markup-compatibility/2006">
          <mc:Choice Requires="x14">
            <control shapeId="2099" r:id="rId18" name="Check Box 51">
              <controlPr defaultSize="0" autoFill="0" autoLine="0" autoPict="0">
                <anchor moveWithCells="1">
                  <from>
                    <xdr:col>7</xdr:col>
                    <xdr:colOff>942975</xdr:colOff>
                    <xdr:row>22</xdr:row>
                    <xdr:rowOff>0</xdr:rowOff>
                  </from>
                  <to>
                    <xdr:col>9</xdr:col>
                    <xdr:colOff>180975</xdr:colOff>
                    <xdr:row>35</xdr:row>
                    <xdr:rowOff>0</xdr:rowOff>
                  </to>
                </anchor>
              </controlPr>
            </control>
          </mc:Choice>
        </mc:AlternateContent>
        <mc:AlternateContent xmlns:mc="http://schemas.openxmlformats.org/markup-compatibility/2006">
          <mc:Choice Requires="x14">
            <control shapeId="2101" r:id="rId19" name="Check Box 53">
              <controlPr defaultSize="0" autoFill="0" autoLine="0" autoPict="0">
                <anchor moveWithCells="1">
                  <from>
                    <xdr:col>7</xdr:col>
                    <xdr:colOff>942975</xdr:colOff>
                    <xdr:row>22</xdr:row>
                    <xdr:rowOff>0</xdr:rowOff>
                  </from>
                  <to>
                    <xdr:col>9</xdr:col>
                    <xdr:colOff>161925</xdr:colOff>
                    <xdr:row>35</xdr:row>
                    <xdr:rowOff>0</xdr:rowOff>
                  </to>
                </anchor>
              </controlPr>
            </control>
          </mc:Choice>
        </mc:AlternateContent>
        <mc:AlternateContent xmlns:mc="http://schemas.openxmlformats.org/markup-compatibility/2006">
          <mc:Choice Requires="x14">
            <control shapeId="2103" r:id="rId20" name="Check Box 55">
              <controlPr defaultSize="0" autoFill="0" autoLine="0" autoPict="0">
                <anchor moveWithCells="1">
                  <from>
                    <xdr:col>5</xdr:col>
                    <xdr:colOff>1257300</xdr:colOff>
                    <xdr:row>22</xdr:row>
                    <xdr:rowOff>0</xdr:rowOff>
                  </from>
                  <to>
                    <xdr:col>7</xdr:col>
                    <xdr:colOff>657225</xdr:colOff>
                    <xdr:row>35</xdr:row>
                    <xdr:rowOff>0</xdr:rowOff>
                  </to>
                </anchor>
              </controlPr>
            </control>
          </mc:Choice>
        </mc:AlternateContent>
        <mc:AlternateContent xmlns:mc="http://schemas.openxmlformats.org/markup-compatibility/2006">
          <mc:Choice Requires="x14">
            <control shapeId="2105" r:id="rId21" name="Check Box 57">
              <controlPr defaultSize="0" autoFill="0" autoLine="0" autoPict="0">
                <anchor moveWithCells="1">
                  <from>
                    <xdr:col>5</xdr:col>
                    <xdr:colOff>1257300</xdr:colOff>
                    <xdr:row>22</xdr:row>
                    <xdr:rowOff>0</xdr:rowOff>
                  </from>
                  <to>
                    <xdr:col>7</xdr:col>
                    <xdr:colOff>657225</xdr:colOff>
                    <xdr:row>35</xdr:row>
                    <xdr:rowOff>0</xdr:rowOff>
                  </to>
                </anchor>
              </controlPr>
            </control>
          </mc:Choice>
        </mc:AlternateContent>
        <mc:AlternateContent xmlns:mc="http://schemas.openxmlformats.org/markup-compatibility/2006">
          <mc:Choice Requires="x14">
            <control shapeId="2109" r:id="rId22" name="Check Box 61">
              <controlPr defaultSize="0" autoFill="0" autoLine="0" autoPict="0">
                <anchor moveWithCells="1">
                  <from>
                    <xdr:col>5</xdr:col>
                    <xdr:colOff>1238250</xdr:colOff>
                    <xdr:row>22</xdr:row>
                    <xdr:rowOff>0</xdr:rowOff>
                  </from>
                  <to>
                    <xdr:col>7</xdr:col>
                    <xdr:colOff>666750</xdr:colOff>
                    <xdr:row>35</xdr:row>
                    <xdr:rowOff>0</xdr:rowOff>
                  </to>
                </anchor>
              </controlPr>
            </control>
          </mc:Choice>
        </mc:AlternateContent>
        <mc:AlternateContent xmlns:mc="http://schemas.openxmlformats.org/markup-compatibility/2006">
          <mc:Choice Requires="x14">
            <control shapeId="2113" r:id="rId23" name="Check Box 65">
              <controlPr defaultSize="0" autoFill="0" autoLine="0" autoPict="0">
                <anchor moveWithCells="1">
                  <from>
                    <xdr:col>5</xdr:col>
                    <xdr:colOff>266700</xdr:colOff>
                    <xdr:row>38</xdr:row>
                    <xdr:rowOff>0</xdr:rowOff>
                  </from>
                  <to>
                    <xdr:col>6</xdr:col>
                    <xdr:colOff>1095375</xdr:colOff>
                    <xdr:row>41</xdr:row>
                    <xdr:rowOff>0</xdr:rowOff>
                  </to>
                </anchor>
              </controlPr>
            </control>
          </mc:Choice>
        </mc:AlternateContent>
        <mc:AlternateContent xmlns:mc="http://schemas.openxmlformats.org/markup-compatibility/2006">
          <mc:Choice Requires="x14">
            <control shapeId="2116" r:id="rId24" name="Check Box 68">
              <controlPr defaultSize="0" autoFill="0" autoLine="0" autoPict="0">
                <anchor moveWithCells="1">
                  <from>
                    <xdr:col>6</xdr:col>
                    <xdr:colOff>1238250</xdr:colOff>
                    <xdr:row>38</xdr:row>
                    <xdr:rowOff>0</xdr:rowOff>
                  </from>
                  <to>
                    <xdr:col>8</xdr:col>
                    <xdr:colOff>723900</xdr:colOff>
                    <xdr:row>41</xdr:row>
                    <xdr:rowOff>0</xdr:rowOff>
                  </to>
                </anchor>
              </controlPr>
            </control>
          </mc:Choice>
        </mc:AlternateContent>
        <mc:AlternateContent xmlns:mc="http://schemas.openxmlformats.org/markup-compatibility/2006">
          <mc:Choice Requires="x14">
            <control shapeId="2117" r:id="rId25" name="Check Box 69">
              <controlPr defaultSize="0" autoFill="0" autoLine="0" autoPict="0">
                <anchor moveWithCells="1">
                  <from>
                    <xdr:col>8</xdr:col>
                    <xdr:colOff>38100</xdr:colOff>
                    <xdr:row>105</xdr:row>
                    <xdr:rowOff>9525</xdr:rowOff>
                  </from>
                  <to>
                    <xdr:col>9</xdr:col>
                    <xdr:colOff>171450</xdr:colOff>
                    <xdr:row>105</xdr:row>
                    <xdr:rowOff>219075</xdr:rowOff>
                  </to>
                </anchor>
              </controlPr>
            </control>
          </mc:Choice>
        </mc:AlternateContent>
        <mc:AlternateContent xmlns:mc="http://schemas.openxmlformats.org/markup-compatibility/2006">
          <mc:Choice Requires="x14">
            <control shapeId="2118" r:id="rId26" name="Check Box 70">
              <controlPr defaultSize="0" autoFill="0" autoLine="0" autoPict="0">
                <anchor moveWithCells="1">
                  <from>
                    <xdr:col>6</xdr:col>
                    <xdr:colOff>762000</xdr:colOff>
                    <xdr:row>105</xdr:row>
                    <xdr:rowOff>9525</xdr:rowOff>
                  </from>
                  <to>
                    <xdr:col>7</xdr:col>
                    <xdr:colOff>1076325</xdr:colOff>
                    <xdr:row>105</xdr:row>
                    <xdr:rowOff>209550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E65"/>
  <sheetViews>
    <sheetView view="pageBreakPreview" zoomScale="80" zoomScaleNormal="55" zoomScaleSheetLayoutView="80" workbookViewId="0">
      <selection activeCell="B17" sqref="B17:J17"/>
    </sheetView>
  </sheetViews>
  <sheetFormatPr defaultColWidth="8.625" defaultRowHeight="15" outlineLevelRow="1" outlineLevelCol="1" x14ac:dyDescent="0.25"/>
  <cols>
    <col min="1" max="1" width="4.625" style="37" customWidth="1"/>
    <col min="2" max="2" width="19.875" style="37" customWidth="1"/>
    <col min="3" max="10" width="18.625" style="37" customWidth="1"/>
    <col min="11" max="11" width="3.5" style="37" customWidth="1"/>
    <col min="12" max="21" width="17.375" style="37" customWidth="1"/>
    <col min="22" max="22" width="17.375" style="37" hidden="1" customWidth="1" outlineLevel="1"/>
    <col min="23" max="30" width="8.625" style="37" hidden="1" customWidth="1" outlineLevel="1"/>
    <col min="31" max="31" width="8.625" style="37" collapsed="1"/>
    <col min="32" max="16384" width="8.625" style="37"/>
  </cols>
  <sheetData>
    <row r="1" spans="1:29" ht="17.45" customHeight="1" thickBot="1" x14ac:dyDescent="0.35">
      <c r="A1" s="42"/>
      <c r="B1" s="447" t="s">
        <v>188</v>
      </c>
      <c r="C1" s="448"/>
      <c r="D1" s="449" t="s">
        <v>159</v>
      </c>
      <c r="E1" s="450"/>
      <c r="F1" s="450"/>
      <c r="G1" s="450"/>
      <c r="H1" s="451"/>
      <c r="I1" s="64" t="s">
        <v>113</v>
      </c>
      <c r="J1" s="65">
        <v>43282</v>
      </c>
      <c r="K1" s="39"/>
      <c r="L1" s="39"/>
      <c r="M1" s="39"/>
      <c r="N1" s="39"/>
      <c r="O1" s="39"/>
      <c r="P1" s="39"/>
      <c r="Q1" s="39"/>
      <c r="R1" s="39"/>
      <c r="S1" s="39"/>
      <c r="T1" s="39"/>
      <c r="U1" s="39"/>
      <c r="V1" s="39"/>
    </row>
    <row r="2" spans="1:29" ht="18.75" customHeight="1" thickTop="1" thickBot="1" x14ac:dyDescent="0.35">
      <c r="A2" s="42"/>
      <c r="B2" s="452" t="str">
        <f>'NEW-O-ERP'!B2:C2</f>
        <v>19GOT_CO1</v>
      </c>
      <c r="C2" s="453"/>
      <c r="D2" s="454" t="s">
        <v>114</v>
      </c>
      <c r="E2" s="455"/>
      <c r="F2" s="455"/>
      <c r="G2" s="455"/>
      <c r="H2" s="455"/>
      <c r="I2" s="456" t="s">
        <v>101</v>
      </c>
      <c r="J2" s="457"/>
      <c r="K2" s="39"/>
      <c r="L2" s="39"/>
      <c r="M2" s="39"/>
      <c r="N2" s="39"/>
      <c r="O2" s="39"/>
      <c r="P2" s="39"/>
      <c r="Q2" s="39"/>
      <c r="R2" s="39"/>
      <c r="S2" s="39"/>
      <c r="T2" s="39"/>
      <c r="U2" s="39"/>
      <c r="V2" s="39"/>
      <c r="AB2" s="155" t="s">
        <v>196</v>
      </c>
      <c r="AC2" s="138" t="s">
        <v>101</v>
      </c>
    </row>
    <row r="3" spans="1:29" ht="17.25" customHeight="1" thickTop="1" x14ac:dyDescent="0.3">
      <c r="A3" s="42"/>
      <c r="B3" s="433" t="s">
        <v>295</v>
      </c>
      <c r="C3" s="434"/>
      <c r="D3" s="454" t="s">
        <v>189</v>
      </c>
      <c r="E3" s="454"/>
      <c r="F3" s="454"/>
      <c r="G3" s="454"/>
      <c r="H3" s="454"/>
      <c r="I3" s="460" t="s">
        <v>196</v>
      </c>
      <c r="J3" s="461"/>
      <c r="K3" s="39"/>
      <c r="L3" s="39"/>
      <c r="M3" s="39"/>
      <c r="N3" s="39"/>
      <c r="O3" s="39"/>
      <c r="P3" s="39"/>
      <c r="Q3" s="39"/>
      <c r="R3" s="39"/>
      <c r="S3" s="39"/>
      <c r="T3" s="39"/>
      <c r="U3" s="39"/>
      <c r="V3" s="39"/>
      <c r="AB3" s="155" t="s">
        <v>197</v>
      </c>
      <c r="AC3" s="138" t="s">
        <v>270</v>
      </c>
    </row>
    <row r="4" spans="1:29" ht="17.25" x14ac:dyDescent="0.3">
      <c r="A4" s="42"/>
      <c r="B4" s="435"/>
      <c r="C4" s="436"/>
      <c r="D4" s="464"/>
      <c r="E4" s="454"/>
      <c r="F4" s="454"/>
      <c r="G4" s="454"/>
      <c r="H4" s="454"/>
      <c r="I4" s="46"/>
      <c r="J4" s="46"/>
      <c r="K4" s="39"/>
      <c r="L4" s="39"/>
      <c r="M4" s="39"/>
      <c r="N4" s="39"/>
      <c r="O4" s="39"/>
      <c r="P4" s="39"/>
      <c r="Q4" s="39"/>
      <c r="R4" s="39"/>
      <c r="S4" s="39"/>
      <c r="T4" s="39"/>
      <c r="U4" s="39"/>
      <c r="V4" s="39"/>
      <c r="AB4" s="155" t="s">
        <v>198</v>
      </c>
      <c r="AC4" s="138" t="s">
        <v>271</v>
      </c>
    </row>
    <row r="5" spans="1:29" ht="22.7" customHeight="1" x14ac:dyDescent="0.25">
      <c r="A5" s="42"/>
      <c r="B5" s="45"/>
      <c r="C5" s="47"/>
      <c r="D5" s="47"/>
      <c r="E5" s="47"/>
      <c r="F5" s="47"/>
      <c r="G5" s="47"/>
      <c r="H5" s="47"/>
      <c r="I5" s="47"/>
      <c r="J5" s="47"/>
      <c r="K5" s="39"/>
      <c r="L5" s="39"/>
      <c r="M5" s="39"/>
      <c r="N5" s="39"/>
      <c r="O5" s="39"/>
      <c r="P5" s="39"/>
      <c r="Q5" s="39"/>
      <c r="R5" s="39"/>
      <c r="S5" s="39"/>
      <c r="T5" s="39"/>
      <c r="U5" s="39"/>
      <c r="V5" s="39"/>
      <c r="AB5" s="155" t="s">
        <v>199</v>
      </c>
      <c r="AC5" s="138" t="s">
        <v>272</v>
      </c>
    </row>
    <row r="6" spans="1:29" ht="20.25" customHeight="1" x14ac:dyDescent="0.25">
      <c r="A6" s="128"/>
      <c r="B6" s="127" t="s">
        <v>223</v>
      </c>
      <c r="C6" s="126"/>
      <c r="D6" s="126"/>
      <c r="E6" s="126"/>
      <c r="F6" s="126"/>
      <c r="G6" s="126"/>
      <c r="H6" s="126"/>
      <c r="I6" s="126"/>
      <c r="J6" s="126"/>
      <c r="K6" s="114"/>
      <c r="L6" s="39"/>
      <c r="M6" s="39"/>
      <c r="N6" s="39"/>
      <c r="O6" s="39"/>
      <c r="P6" s="39"/>
      <c r="Q6" s="39"/>
      <c r="R6" s="39"/>
      <c r="S6" s="39"/>
      <c r="T6" s="39"/>
      <c r="U6" s="39"/>
      <c r="V6" s="39"/>
      <c r="X6" s="125"/>
      <c r="Y6" s="125"/>
      <c r="AC6" s="138" t="s">
        <v>273</v>
      </c>
    </row>
    <row r="7" spans="1:29" ht="30.6" customHeight="1" x14ac:dyDescent="0.4">
      <c r="A7" s="58"/>
      <c r="B7" s="60" t="s">
        <v>193</v>
      </c>
      <c r="C7" s="59"/>
      <c r="D7" s="59"/>
      <c r="E7" s="59"/>
      <c r="F7" s="59"/>
      <c r="G7" s="59"/>
      <c r="H7" s="59"/>
      <c r="I7" s="59"/>
      <c r="J7" s="59"/>
      <c r="K7" s="58"/>
      <c r="L7" s="58"/>
      <c r="M7" s="58"/>
      <c r="N7" s="58"/>
      <c r="O7" s="58"/>
      <c r="P7" s="58"/>
      <c r="Q7" s="58"/>
      <c r="R7" s="58"/>
      <c r="S7" s="58"/>
      <c r="T7" s="58"/>
      <c r="U7" s="58"/>
      <c r="V7" s="58"/>
    </row>
    <row r="8" spans="1:29" x14ac:dyDescent="0.25">
      <c r="A8" s="47"/>
      <c r="B8" s="47"/>
      <c r="C8" s="47"/>
      <c r="D8" s="47"/>
      <c r="E8" s="47"/>
      <c r="F8" s="47"/>
      <c r="G8" s="47"/>
      <c r="H8" s="47"/>
      <c r="I8" s="47"/>
      <c r="J8" s="47"/>
      <c r="K8" s="39"/>
      <c r="L8" s="39"/>
      <c r="M8" s="39"/>
      <c r="N8" s="39"/>
      <c r="O8" s="39"/>
      <c r="P8" s="39"/>
      <c r="Q8" s="39"/>
      <c r="R8" s="39"/>
      <c r="S8" s="39"/>
      <c r="T8" s="39"/>
      <c r="U8" s="39"/>
      <c r="V8" s="39"/>
    </row>
    <row r="9" spans="1:29" x14ac:dyDescent="0.25">
      <c r="A9" s="42"/>
      <c r="B9" s="419" t="s">
        <v>34</v>
      </c>
      <c r="C9" s="421"/>
      <c r="D9" s="419" t="s">
        <v>35</v>
      </c>
      <c r="E9" s="421"/>
      <c r="F9" s="121" t="s">
        <v>36</v>
      </c>
      <c r="G9" s="122"/>
      <c r="H9" s="139"/>
      <c r="I9" s="419" t="s">
        <v>110</v>
      </c>
      <c r="J9" s="421"/>
      <c r="K9" s="39"/>
      <c r="L9" s="39"/>
      <c r="M9" s="39"/>
      <c r="N9" s="39"/>
      <c r="O9" s="39"/>
      <c r="P9" s="39"/>
      <c r="Q9" s="39"/>
      <c r="R9" s="39"/>
      <c r="S9" s="39"/>
      <c r="T9" s="39"/>
      <c r="U9" s="39"/>
      <c r="V9" s="39"/>
    </row>
    <row r="10" spans="1:29" ht="18" customHeight="1" x14ac:dyDescent="0.25">
      <c r="A10" s="42"/>
      <c r="B10" s="428" t="str">
        <f>Project_Name</f>
        <v>ERP (Enterprise Resource Planning) System</v>
      </c>
      <c r="C10" s="429"/>
      <c r="D10" s="428" t="str">
        <f>Requesting_Agency</f>
        <v>GoTriangle</v>
      </c>
      <c r="E10" s="429"/>
      <c r="F10" s="432" t="str">
        <f>'NEW-O-ERP'!F11:H11</f>
        <v>Mitchell Lodge</v>
      </c>
      <c r="G10" s="432"/>
      <c r="H10" s="432"/>
      <c r="I10" s="106" t="s">
        <v>275</v>
      </c>
      <c r="J10" s="107">
        <f>'NEW-O-ERP'!J11</f>
        <v>0</v>
      </c>
      <c r="K10" s="39"/>
      <c r="L10" s="39"/>
      <c r="M10" s="39"/>
      <c r="N10" s="39"/>
      <c r="O10" s="39"/>
      <c r="P10" s="39"/>
      <c r="Q10" s="39"/>
      <c r="R10" s="39"/>
      <c r="S10" s="39"/>
      <c r="T10" s="39"/>
      <c r="U10" s="39"/>
      <c r="V10" s="39"/>
    </row>
    <row r="11" spans="1:29" ht="18" customHeight="1" x14ac:dyDescent="0.25">
      <c r="A11" s="42"/>
      <c r="B11" s="430"/>
      <c r="C11" s="431"/>
      <c r="D11" s="430"/>
      <c r="E11" s="431"/>
      <c r="F11" s="432" t="str">
        <f>'NEW-O-ERP'!F12:H12</f>
        <v>mlodge@gotriangle.org</v>
      </c>
      <c r="G11" s="432"/>
      <c r="H11" s="432"/>
      <c r="I11" s="106" t="s">
        <v>276</v>
      </c>
      <c r="J11" s="107">
        <f>'NEW-O-ERP'!J12</f>
        <v>0</v>
      </c>
      <c r="K11" s="39"/>
      <c r="L11" s="39"/>
      <c r="M11" s="39"/>
      <c r="N11" s="39"/>
      <c r="O11" s="39"/>
      <c r="P11" s="39"/>
      <c r="Q11" s="39"/>
      <c r="R11" s="39"/>
      <c r="S11" s="39"/>
      <c r="T11" s="39"/>
      <c r="U11" s="39"/>
      <c r="V11" s="39"/>
    </row>
    <row r="12" spans="1:29" x14ac:dyDescent="0.25">
      <c r="A12" s="42"/>
      <c r="B12" s="419" t="s">
        <v>39</v>
      </c>
      <c r="C12" s="421"/>
      <c r="D12" s="419" t="s">
        <v>40</v>
      </c>
      <c r="E12" s="421"/>
      <c r="F12" s="121" t="s">
        <v>96</v>
      </c>
      <c r="G12" s="122"/>
      <c r="H12" s="139"/>
      <c r="I12" s="419" t="s">
        <v>111</v>
      </c>
      <c r="J12" s="421"/>
      <c r="K12" s="39"/>
      <c r="L12" s="39"/>
      <c r="M12" s="39"/>
      <c r="N12" s="39"/>
      <c r="O12" s="39"/>
      <c r="P12" s="39"/>
      <c r="Q12" s="39"/>
      <c r="R12" s="39"/>
      <c r="S12" s="39"/>
      <c r="T12" s="39"/>
      <c r="U12" s="39"/>
      <c r="V12" s="39"/>
    </row>
    <row r="13" spans="1:29" ht="15.75" customHeight="1" x14ac:dyDescent="0.25">
      <c r="A13" s="42"/>
      <c r="B13" s="437">
        <f>Start_Date</f>
        <v>43282</v>
      </c>
      <c r="C13" s="438"/>
      <c r="D13" s="437">
        <f>End_Date</f>
        <v>44377</v>
      </c>
      <c r="E13" s="438"/>
      <c r="F13" s="441">
        <f>Added_notes_as_appropriate</f>
        <v>118708.33333333337</v>
      </c>
      <c r="G13" s="442"/>
      <c r="H13" s="443"/>
      <c r="I13" s="106" t="s">
        <v>275</v>
      </c>
      <c r="J13" s="107">
        <f>'NEW-O-ERP'!J14</f>
        <v>118708.33333333337</v>
      </c>
      <c r="K13" s="39"/>
      <c r="L13" s="39"/>
      <c r="M13" s="39"/>
      <c r="N13" s="39"/>
      <c r="O13" s="39"/>
      <c r="P13" s="39"/>
      <c r="Q13" s="39"/>
      <c r="R13" s="39"/>
      <c r="S13" s="39"/>
      <c r="T13" s="39"/>
      <c r="U13" s="39"/>
      <c r="V13" s="39"/>
      <c r="W13" s="37" t="b">
        <v>0</v>
      </c>
    </row>
    <row r="14" spans="1:29" ht="15.75" customHeight="1" x14ac:dyDescent="0.25">
      <c r="A14" s="42"/>
      <c r="B14" s="439"/>
      <c r="C14" s="440"/>
      <c r="D14" s="439"/>
      <c r="E14" s="440"/>
      <c r="F14" s="444"/>
      <c r="G14" s="445"/>
      <c r="H14" s="446"/>
      <c r="I14" s="106" t="s">
        <v>276</v>
      </c>
      <c r="J14" s="107">
        <f>'NEW-O-ERP'!J15</f>
        <v>116517220.25999999</v>
      </c>
      <c r="K14" s="39"/>
      <c r="L14" s="39"/>
      <c r="M14" s="39"/>
      <c r="N14" s="39"/>
      <c r="O14" s="39"/>
      <c r="P14" s="39"/>
      <c r="Q14" s="39"/>
      <c r="R14" s="39"/>
      <c r="S14" s="39"/>
      <c r="T14" s="39"/>
      <c r="U14" s="39"/>
      <c r="V14" s="39"/>
      <c r="W14" s="37" t="b">
        <v>0</v>
      </c>
    </row>
    <row r="15" spans="1:29" ht="28.7" customHeight="1" x14ac:dyDescent="0.25">
      <c r="A15" s="42"/>
      <c r="B15" s="423" t="s">
        <v>90</v>
      </c>
      <c r="C15" s="424"/>
      <c r="D15" s="425"/>
      <c r="E15" s="426"/>
      <c r="F15" s="426"/>
      <c r="G15" s="426"/>
      <c r="H15" s="426"/>
      <c r="I15" s="426"/>
      <c r="J15" s="427"/>
      <c r="K15" s="39"/>
      <c r="L15" s="39"/>
      <c r="M15" s="39"/>
      <c r="N15" s="39"/>
      <c r="O15" s="39"/>
      <c r="P15" s="39"/>
      <c r="Q15" s="39"/>
      <c r="R15" s="39"/>
      <c r="S15" s="39"/>
      <c r="T15" s="39"/>
      <c r="U15" s="39"/>
      <c r="V15" s="39"/>
      <c r="W15" s="37" t="b">
        <v>0</v>
      </c>
    </row>
    <row r="16" spans="1:29" ht="177.75" customHeight="1" x14ac:dyDescent="0.25">
      <c r="A16" s="42"/>
      <c r="B16" s="406" t="str">
        <f>'NEW-O-ERP'!B17:J17</f>
        <v>In FY 17 the GoTriangle Board of Trustees approved implementation of a Best-of-Class Enterprise Resource Planning (ERP) system.  The critical goal of the ERP project is to provide business process re-engineering opportunities to achieve more effective and efficient processes throughout the organization. This new system will assist staff with managing Durham, Orange, and Wake counties plans related to the proposed Bus and Rail investment project and Wake County Transit Plan.  The initial estimated allocation percentage between all sources are as followed: 40% GoTriangle portion, 25% for the Wake County Tax District, 35% split between the Durham County Tax District, and the Orange County Tax District.  The project is broken into 3 phases:   
 Phase 1 – Financial Management System(s)
Phase 2 – Customer Relation(s) Management
Phase 3 – Project Management</v>
      </c>
      <c r="C16" s="407"/>
      <c r="D16" s="407"/>
      <c r="E16" s="407"/>
      <c r="F16" s="407"/>
      <c r="G16" s="407"/>
      <c r="H16" s="408"/>
      <c r="I16" s="408"/>
      <c r="J16" s="409"/>
      <c r="K16" s="39"/>
      <c r="L16" s="39"/>
      <c r="M16" s="39"/>
      <c r="N16" s="39"/>
      <c r="O16" s="39"/>
      <c r="P16" s="39"/>
      <c r="Q16" s="39"/>
      <c r="R16" s="39"/>
      <c r="S16" s="39"/>
      <c r="T16" s="39"/>
      <c r="U16" s="39"/>
      <c r="V16" s="39"/>
      <c r="X16" s="125"/>
      <c r="Y16" s="125" t="b">
        <v>1</v>
      </c>
    </row>
    <row r="17" spans="1:28" ht="20.25" customHeight="1" x14ac:dyDescent="0.25">
      <c r="A17" s="42"/>
      <c r="B17" s="411" t="s">
        <v>222</v>
      </c>
      <c r="C17" s="411"/>
      <c r="D17" s="411"/>
      <c r="E17" s="113" t="str">
        <f>IF('NEW-O-ERP'!X35,"YES",IF('NEW-O-ERP'!X36,"NO",))</f>
        <v>NO</v>
      </c>
      <c r="F17" s="415"/>
      <c r="G17" s="416"/>
      <c r="H17" s="412"/>
      <c r="I17" s="413"/>
      <c r="J17" s="414"/>
      <c r="K17" s="39"/>
      <c r="L17" s="39"/>
      <c r="M17" s="39"/>
      <c r="N17" s="39"/>
      <c r="O17" s="39"/>
      <c r="P17" s="39"/>
      <c r="Q17" s="39"/>
      <c r="R17" s="39"/>
      <c r="S17" s="39"/>
      <c r="T17" s="39"/>
      <c r="U17" s="39"/>
      <c r="V17" s="39"/>
      <c r="X17" s="125" t="str">
        <f>'NEW-O-ERP'!W19</f>
        <v>Operating</v>
      </c>
      <c r="Y17" s="125" t="b">
        <f>'NEW-O-ERP'!X19</f>
        <v>0</v>
      </c>
    </row>
    <row r="18" spans="1:28" x14ac:dyDescent="0.25">
      <c r="A18" s="42"/>
      <c r="B18" s="61"/>
      <c r="C18" s="61"/>
      <c r="D18" s="61"/>
      <c r="E18" s="61"/>
      <c r="F18" s="61"/>
      <c r="G18" s="61"/>
      <c r="H18" s="61"/>
      <c r="I18" s="61"/>
      <c r="J18" s="61"/>
      <c r="K18" s="39"/>
      <c r="L18" s="39"/>
      <c r="M18" s="39"/>
      <c r="N18" s="39"/>
      <c r="O18" s="39"/>
      <c r="P18" s="39"/>
      <c r="Q18" s="39"/>
      <c r="R18" s="39"/>
      <c r="S18" s="39"/>
      <c r="T18" s="39"/>
      <c r="U18" s="39"/>
      <c r="V18" s="39"/>
      <c r="X18" s="125" t="str">
        <f>'NEW-O-ERP'!W25</f>
        <v>Capital Development</v>
      </c>
      <c r="Y18" s="125" t="b">
        <f>'NEW-O-ERP'!X25</f>
        <v>0</v>
      </c>
    </row>
    <row r="19" spans="1:28" s="38" customFormat="1" ht="17.25" customHeight="1" x14ac:dyDescent="0.25">
      <c r="A19" s="54"/>
      <c r="B19" s="108" t="s">
        <v>265</v>
      </c>
      <c r="C19" s="56"/>
      <c r="D19" s="56"/>
      <c r="E19" s="56"/>
      <c r="F19" s="56"/>
      <c r="G19" s="56"/>
      <c r="H19" s="56"/>
      <c r="I19" s="56"/>
      <c r="J19" s="56"/>
      <c r="K19" s="43"/>
      <c r="L19" s="43"/>
      <c r="M19" s="43"/>
      <c r="N19" s="43"/>
      <c r="O19" s="43"/>
      <c r="P19" s="43"/>
      <c r="Q19" s="43"/>
      <c r="R19" s="43"/>
      <c r="S19" s="43"/>
      <c r="T19" s="43"/>
      <c r="U19" s="43"/>
      <c r="V19" s="43"/>
      <c r="X19" s="125" t="str">
        <f>'NEW-O-ERP'!W26</f>
        <v>Capital Vehicle Acquisition</v>
      </c>
      <c r="Y19" s="125" t="b">
        <f>'NEW-O-ERP'!X26</f>
        <v>0</v>
      </c>
      <c r="AB19" s="37"/>
    </row>
    <row r="20" spans="1:28" ht="16.7" customHeight="1" x14ac:dyDescent="0.25">
      <c r="A20" s="52"/>
      <c r="B20" s="47" t="s">
        <v>136</v>
      </c>
      <c r="C20" s="47"/>
      <c r="D20" s="47" t="s">
        <v>137</v>
      </c>
      <c r="E20" s="47"/>
      <c r="F20" s="47"/>
      <c r="G20" s="47" t="s">
        <v>138</v>
      </c>
      <c r="I20" s="47"/>
      <c r="J20" s="47"/>
      <c r="K20" s="39"/>
      <c r="L20" s="39"/>
      <c r="M20" s="39"/>
      <c r="N20" s="39"/>
      <c r="O20" s="39"/>
      <c r="P20" s="39"/>
      <c r="Q20" s="39"/>
      <c r="R20" s="39"/>
      <c r="S20" s="39"/>
      <c r="T20" s="39"/>
      <c r="U20" s="39"/>
      <c r="V20" s="39"/>
      <c r="X20" s="125" t="str">
        <f>'NEW-O-ERP'!W21</f>
        <v>Both</v>
      </c>
      <c r="Y20" s="125" t="b">
        <f>'NEW-O-ERP'!X21</f>
        <v>0</v>
      </c>
    </row>
    <row r="21" spans="1:28" ht="47.25" customHeight="1" x14ac:dyDescent="0.25">
      <c r="A21" s="52"/>
      <c r="B21" s="410" t="str">
        <f>'NEW-O-ERP'!B22:C22</f>
        <v xml:space="preserve">GoTriangle will manage this technological project. </v>
      </c>
      <c r="C21" s="410"/>
      <c r="D21" s="410" t="str">
        <f>'NEW-O-ERP'!D22:F22</f>
        <v xml:space="preserve"> It will serve GOTRIANGLE,
 Wake Transit Plan and Durham-Orange Transit Plan. </v>
      </c>
      <c r="E21" s="410"/>
      <c r="F21" s="410"/>
      <c r="G21" s="410" t="str">
        <f>'NEW-O-ERP'!G22:J22</f>
        <v>The project will improve service by enabling aggregation of data from different sources within the organization to produce meaningful reports that will assist in making business decisions, and be able to separately and jointly compute measures for each partners.</v>
      </c>
      <c r="H21" s="410"/>
      <c r="I21" s="410"/>
      <c r="J21" s="410"/>
      <c r="K21" s="39"/>
      <c r="L21" s="39"/>
      <c r="M21" s="39"/>
      <c r="N21" s="39"/>
      <c r="O21" s="39"/>
      <c r="P21" s="39"/>
      <c r="Q21" s="39"/>
      <c r="R21" s="39"/>
      <c r="S21" s="39"/>
      <c r="T21" s="39"/>
      <c r="U21" s="39"/>
      <c r="V21" s="39"/>
      <c r="X21" s="125" t="str">
        <f>'NEW-O-ERP'!W22</f>
        <v>Operating - Administration</v>
      </c>
      <c r="Y21" s="125" t="b">
        <f>'NEW-O-ERP'!X22</f>
        <v>0</v>
      </c>
    </row>
    <row r="22" spans="1:28" ht="15" customHeight="1" x14ac:dyDescent="0.25">
      <c r="A22" s="52"/>
      <c r="B22" s="57"/>
      <c r="C22" s="57"/>
      <c r="D22" s="57"/>
      <c r="E22" s="57"/>
      <c r="F22" s="57"/>
      <c r="G22" s="57"/>
      <c r="H22" s="57"/>
      <c r="I22" s="57"/>
      <c r="J22" s="57"/>
      <c r="K22" s="39"/>
      <c r="L22" s="39"/>
      <c r="M22" s="39"/>
      <c r="N22" s="39"/>
      <c r="O22" s="39"/>
      <c r="P22" s="39"/>
      <c r="Q22" s="39"/>
      <c r="R22" s="39"/>
      <c r="S22" s="39"/>
      <c r="T22" s="39"/>
      <c r="U22" s="39"/>
      <c r="V22" s="39"/>
      <c r="X22" s="125"/>
      <c r="Y22" s="125"/>
    </row>
    <row r="23" spans="1:28" x14ac:dyDescent="0.25">
      <c r="A23" s="47"/>
      <c r="B23" s="47"/>
      <c r="C23" s="47"/>
      <c r="D23" s="47"/>
      <c r="E23" s="47"/>
      <c r="F23" s="47"/>
      <c r="G23" s="47"/>
      <c r="H23" s="47"/>
      <c r="I23" s="47"/>
      <c r="J23" s="47"/>
      <c r="K23" s="39"/>
      <c r="L23" s="39"/>
      <c r="M23" s="39"/>
      <c r="N23" s="39"/>
      <c r="O23" s="39"/>
      <c r="P23" s="39"/>
      <c r="Q23" s="39"/>
      <c r="R23" s="39"/>
      <c r="S23" s="39"/>
      <c r="T23" s="39"/>
      <c r="U23" s="39"/>
      <c r="V23" s="39"/>
      <c r="X23" s="125"/>
      <c r="Y23" s="125"/>
    </row>
    <row r="24" spans="1:28" ht="26.25" x14ac:dyDescent="0.4">
      <c r="A24" s="58"/>
      <c r="B24" s="60" t="s">
        <v>190</v>
      </c>
      <c r="C24" s="59"/>
      <c r="D24" s="59"/>
      <c r="E24" s="59"/>
      <c r="F24" s="59"/>
      <c r="G24" s="59"/>
      <c r="H24" s="59"/>
      <c r="I24" s="59"/>
      <c r="J24" s="59"/>
      <c r="K24" s="58"/>
      <c r="L24" s="58"/>
      <c r="M24" s="58"/>
      <c r="N24" s="58"/>
      <c r="O24" s="58"/>
      <c r="P24" s="58"/>
      <c r="Q24" s="58"/>
      <c r="R24" s="58"/>
      <c r="S24" s="58"/>
      <c r="T24" s="58"/>
      <c r="U24" s="58"/>
      <c r="V24" s="58"/>
      <c r="X24" s="125"/>
      <c r="Y24" s="125"/>
    </row>
    <row r="25" spans="1:28" ht="5.25" customHeight="1" x14ac:dyDescent="0.4">
      <c r="A25" s="44"/>
      <c r="B25" s="50"/>
      <c r="C25" s="50"/>
      <c r="D25" s="50"/>
      <c r="E25" s="50"/>
      <c r="F25" s="50"/>
      <c r="G25" s="50"/>
      <c r="H25" s="50"/>
      <c r="I25" s="50"/>
      <c r="J25" s="50"/>
      <c r="K25" s="44"/>
      <c r="L25" s="44"/>
      <c r="M25" s="44"/>
      <c r="N25" s="44"/>
      <c r="O25" s="44"/>
      <c r="P25" s="44"/>
      <c r="Q25" s="44"/>
      <c r="R25" s="44"/>
      <c r="S25" s="44"/>
      <c r="T25" s="44"/>
      <c r="U25" s="44"/>
      <c r="V25" s="44"/>
    </row>
    <row r="26" spans="1:28" ht="15.75" x14ac:dyDescent="0.25">
      <c r="A26" s="52"/>
      <c r="B26" s="48"/>
      <c r="C26" s="47"/>
      <c r="D26" s="47"/>
      <c r="E26" s="47"/>
      <c r="F26" s="47"/>
      <c r="G26" s="47"/>
      <c r="H26" s="47"/>
      <c r="I26" s="47"/>
      <c r="J26" s="47"/>
      <c r="K26" s="39"/>
      <c r="L26" s="39"/>
      <c r="M26" s="39"/>
      <c r="N26" s="39"/>
      <c r="O26" s="39"/>
      <c r="P26" s="39"/>
      <c r="Q26" s="39"/>
      <c r="R26" s="39"/>
      <c r="S26" s="39"/>
      <c r="T26" s="39"/>
      <c r="U26" s="39"/>
      <c r="V26" s="39"/>
    </row>
    <row r="27" spans="1:28" x14ac:dyDescent="0.25">
      <c r="A27" s="55"/>
      <c r="B27" s="422" t="s">
        <v>194</v>
      </c>
      <c r="C27" s="422"/>
      <c r="D27" s="422"/>
      <c r="E27" s="422"/>
      <c r="F27" s="422"/>
      <c r="G27" s="422"/>
      <c r="H27" s="422"/>
      <c r="I27" s="422"/>
      <c r="J27" s="422"/>
      <c r="K27" s="39"/>
      <c r="L27" s="39"/>
      <c r="M27" s="39"/>
      <c r="N27" s="39"/>
      <c r="O27" s="39"/>
      <c r="P27" s="39"/>
      <c r="Q27" s="39"/>
      <c r="R27" s="39"/>
      <c r="S27" s="39"/>
      <c r="T27" s="39"/>
      <c r="U27" s="39"/>
      <c r="V27" s="39"/>
    </row>
    <row r="28" spans="1:28" s="38" customFormat="1" x14ac:dyDescent="0.25">
      <c r="A28" s="55"/>
      <c r="C28" s="419" t="s">
        <v>195</v>
      </c>
      <c r="D28" s="420"/>
      <c r="E28" s="421"/>
      <c r="F28" s="63" t="s">
        <v>196</v>
      </c>
      <c r="G28" s="63" t="s">
        <v>197</v>
      </c>
      <c r="H28" s="63" t="s">
        <v>198</v>
      </c>
      <c r="I28" s="63" t="s">
        <v>199</v>
      </c>
      <c r="J28" s="41"/>
      <c r="K28" s="41"/>
      <c r="L28" s="41"/>
      <c r="M28" s="41"/>
      <c r="N28" s="41"/>
      <c r="O28" s="41"/>
      <c r="P28" s="41"/>
      <c r="Q28" s="41"/>
      <c r="R28" s="41"/>
      <c r="S28" s="41"/>
      <c r="T28" s="41"/>
      <c r="U28" s="41"/>
      <c r="V28" s="41"/>
    </row>
    <row r="29" spans="1:28" ht="21" customHeight="1" x14ac:dyDescent="0.25">
      <c r="A29" s="53"/>
      <c r="B29" s="49" t="s">
        <v>92</v>
      </c>
      <c r="C29" s="417" t="str">
        <f>KPI_a</f>
        <v>CO-Specify Enter into a contract with the ERP developer contract.</v>
      </c>
      <c r="D29" s="418"/>
      <c r="E29" s="418"/>
      <c r="F29" s="171"/>
      <c r="G29" s="171"/>
      <c r="H29" s="171"/>
      <c r="I29" s="171"/>
      <c r="J29" s="41"/>
      <c r="K29" s="39"/>
      <c r="L29" s="39"/>
      <c r="M29" s="39"/>
      <c r="N29" s="39"/>
      <c r="O29" s="39"/>
      <c r="P29" s="39"/>
      <c r="Q29" s="39"/>
      <c r="R29" s="39"/>
      <c r="S29" s="39"/>
      <c r="T29" s="39"/>
      <c r="U29" s="39"/>
      <c r="V29" s="39"/>
    </row>
    <row r="30" spans="1:28" ht="21" customHeight="1" x14ac:dyDescent="0.25">
      <c r="A30" s="53"/>
      <c r="B30" s="49" t="s">
        <v>93</v>
      </c>
      <c r="C30" s="417" t="str">
        <f>KPI_b</f>
        <v>CO-Specify Develop the ERP System.</v>
      </c>
      <c r="D30" s="418"/>
      <c r="E30" s="418"/>
      <c r="F30" s="171"/>
      <c r="G30" s="171"/>
      <c r="H30" s="171"/>
      <c r="I30" s="171"/>
      <c r="J30" s="41"/>
      <c r="K30" s="39"/>
      <c r="L30" s="39"/>
      <c r="M30" s="39"/>
      <c r="N30" s="39"/>
      <c r="O30" s="39"/>
      <c r="P30" s="39"/>
      <c r="Q30" s="39"/>
      <c r="R30" s="39"/>
      <c r="S30" s="39"/>
      <c r="T30" s="39"/>
      <c r="U30" s="39"/>
      <c r="V30" s="39"/>
    </row>
    <row r="31" spans="1:28" ht="21" customHeight="1" x14ac:dyDescent="0.25">
      <c r="A31" s="53"/>
      <c r="B31" s="49" t="s">
        <v>94</v>
      </c>
      <c r="C31" s="417" t="str">
        <f>KPI_c</f>
        <v>CO-Specify Implement the ERP System.</v>
      </c>
      <c r="D31" s="418"/>
      <c r="E31" s="418"/>
      <c r="F31" s="171"/>
      <c r="G31" s="171"/>
      <c r="H31" s="171"/>
      <c r="I31" s="171"/>
      <c r="J31" s="41"/>
      <c r="K31" s="39"/>
      <c r="L31" s="39"/>
      <c r="M31" s="39"/>
      <c r="N31" s="39"/>
      <c r="O31" s="39"/>
      <c r="P31" s="39"/>
      <c r="Q31" s="39"/>
      <c r="R31" s="39"/>
      <c r="S31" s="39"/>
      <c r="T31" s="39"/>
      <c r="U31" s="39"/>
      <c r="V31" s="39"/>
    </row>
    <row r="32" spans="1:28" ht="21" customHeight="1" x14ac:dyDescent="0.25">
      <c r="A32" s="39"/>
      <c r="B32" s="39"/>
      <c r="C32" s="39"/>
      <c r="D32" s="39"/>
      <c r="E32" s="39"/>
      <c r="F32" s="39"/>
      <c r="G32" s="39"/>
      <c r="H32" s="39"/>
      <c r="I32" s="39"/>
      <c r="J32" s="39"/>
      <c r="K32" s="39"/>
      <c r="L32" s="39"/>
      <c r="M32" s="39"/>
      <c r="N32" s="39"/>
      <c r="O32" s="39"/>
      <c r="P32" s="39"/>
      <c r="Q32" s="39"/>
      <c r="R32" s="39"/>
      <c r="S32" s="39"/>
      <c r="T32" s="39"/>
      <c r="U32" s="39"/>
      <c r="V32" s="39"/>
    </row>
    <row r="33" spans="1:26" ht="26.25" customHeight="1" x14ac:dyDescent="0.4">
      <c r="A33" s="58"/>
      <c r="B33" s="60" t="s">
        <v>200</v>
      </c>
      <c r="C33" s="59"/>
      <c r="D33" s="59"/>
      <c r="E33" s="59"/>
      <c r="F33" s="59"/>
      <c r="G33" s="59"/>
      <c r="H33" s="59"/>
      <c r="I33" s="59"/>
      <c r="J33" s="59"/>
      <c r="K33" s="58"/>
      <c r="L33" s="58"/>
      <c r="M33" s="58"/>
      <c r="N33" s="58"/>
      <c r="O33" s="58"/>
      <c r="P33" s="58"/>
      <c r="Q33" s="58"/>
      <c r="R33" s="58"/>
      <c r="S33" s="58"/>
      <c r="T33" s="58"/>
      <c r="U33" s="58"/>
      <c r="V33" s="58"/>
    </row>
    <row r="34" spans="1:26" ht="5.25" customHeight="1" x14ac:dyDescent="0.4">
      <c r="A34" s="44"/>
      <c r="B34" s="50"/>
      <c r="C34" s="50"/>
      <c r="D34" s="50"/>
      <c r="E34" s="50"/>
      <c r="F34" s="50"/>
      <c r="G34" s="50"/>
      <c r="H34" s="50"/>
      <c r="I34" s="50"/>
      <c r="J34" s="50"/>
      <c r="K34" s="44"/>
      <c r="L34" s="44"/>
      <c r="M34" s="44"/>
      <c r="N34" s="44"/>
      <c r="O34" s="44"/>
      <c r="P34" s="44"/>
      <c r="Q34" s="44"/>
      <c r="R34" s="44"/>
      <c r="S34" s="44"/>
      <c r="T34" s="44"/>
      <c r="U34" s="44"/>
      <c r="V34" s="44"/>
    </row>
    <row r="35" spans="1:26" x14ac:dyDescent="0.25">
      <c r="A35" s="53"/>
      <c r="B35" s="47"/>
      <c r="C35" s="47"/>
      <c r="D35" s="47"/>
      <c r="E35" s="47"/>
      <c r="F35" s="47"/>
      <c r="G35" s="47"/>
      <c r="H35" s="47"/>
      <c r="I35" s="47"/>
      <c r="J35" s="47"/>
      <c r="K35" s="39"/>
      <c r="L35" s="39"/>
      <c r="M35" s="39"/>
      <c r="N35" s="39"/>
      <c r="O35" s="39"/>
      <c r="P35" s="39"/>
      <c r="Q35" s="39"/>
      <c r="R35" s="39"/>
      <c r="S35" s="39"/>
      <c r="T35" s="39"/>
      <c r="U35" s="39"/>
      <c r="V35" s="39"/>
    </row>
    <row r="36" spans="1:26" ht="16.5" customHeight="1" thickBot="1" x14ac:dyDescent="0.3">
      <c r="A36" s="47"/>
      <c r="B36" s="400" t="s">
        <v>196</v>
      </c>
      <c r="C36" s="401"/>
      <c r="D36" s="400" t="s">
        <v>197</v>
      </c>
      <c r="E36" s="401"/>
      <c r="F36" s="400" t="s">
        <v>198</v>
      </c>
      <c r="G36" s="401"/>
      <c r="H36" s="400" t="s">
        <v>199</v>
      </c>
      <c r="I36" s="401"/>
      <c r="J36" s="39"/>
      <c r="K36" s="39"/>
      <c r="L36" s="39"/>
      <c r="M36" s="39"/>
      <c r="N36" s="39"/>
      <c r="O36" s="39"/>
      <c r="P36" s="39"/>
      <c r="Q36" s="39"/>
      <c r="R36" s="39"/>
      <c r="S36" s="39"/>
      <c r="T36" s="39"/>
      <c r="U36" s="39"/>
      <c r="V36" s="39"/>
      <c r="W36" s="39"/>
      <c r="X36" s="39"/>
      <c r="Y36" s="39"/>
      <c r="Z36" s="114"/>
    </row>
    <row r="37" spans="1:26" ht="180.75" customHeight="1" thickTop="1" x14ac:dyDescent="0.25">
      <c r="A37" s="42"/>
      <c r="B37" s="404"/>
      <c r="C37" s="405"/>
      <c r="D37" s="404"/>
      <c r="E37" s="405"/>
      <c r="F37" s="404"/>
      <c r="G37" s="405"/>
      <c r="H37" s="404"/>
      <c r="I37" s="405"/>
      <c r="J37" s="39"/>
      <c r="K37" s="39"/>
      <c r="L37" s="39"/>
      <c r="M37" s="39"/>
      <c r="N37" s="39"/>
      <c r="O37" s="39"/>
      <c r="P37" s="39"/>
      <c r="Q37" s="39"/>
      <c r="R37" s="39"/>
      <c r="S37" s="39"/>
      <c r="T37" s="39"/>
      <c r="U37" s="39"/>
      <c r="V37" s="39"/>
      <c r="W37" s="39"/>
      <c r="X37" s="39"/>
      <c r="Y37" s="39"/>
      <c r="Z37" s="114"/>
    </row>
    <row r="38" spans="1:26" ht="15.75" thickBot="1" x14ac:dyDescent="0.3">
      <c r="A38" s="47"/>
      <c r="B38" s="402" t="s">
        <v>201</v>
      </c>
      <c r="C38" s="403"/>
      <c r="D38" s="402" t="s">
        <v>201</v>
      </c>
      <c r="E38" s="403"/>
      <c r="F38" s="402" t="s">
        <v>201</v>
      </c>
      <c r="G38" s="403"/>
      <c r="H38" s="402" t="s">
        <v>201</v>
      </c>
      <c r="I38" s="403"/>
      <c r="J38" s="47"/>
      <c r="K38" s="39"/>
      <c r="L38" s="39"/>
      <c r="M38" s="39"/>
      <c r="N38" s="39"/>
      <c r="O38" s="39"/>
      <c r="P38" s="39"/>
      <c r="Q38" s="39"/>
      <c r="R38" s="39"/>
      <c r="S38" s="39"/>
      <c r="T38" s="39"/>
      <c r="U38" s="39"/>
      <c r="V38" s="39"/>
    </row>
    <row r="39" spans="1:26" ht="15.75" thickTop="1" x14ac:dyDescent="0.25">
      <c r="A39" s="42"/>
      <c r="B39" s="404"/>
      <c r="C39" s="405"/>
      <c r="D39" s="404"/>
      <c r="E39" s="405"/>
      <c r="F39" s="404"/>
      <c r="G39" s="405"/>
      <c r="H39" s="404"/>
      <c r="I39" s="405"/>
      <c r="J39" s="47"/>
      <c r="K39" s="39"/>
      <c r="L39" s="39"/>
      <c r="M39" s="39"/>
      <c r="N39" s="39"/>
      <c r="O39" s="39"/>
      <c r="P39" s="39"/>
      <c r="Q39" s="39"/>
      <c r="R39" s="39"/>
      <c r="S39" s="39"/>
      <c r="T39" s="39"/>
      <c r="U39" s="39"/>
      <c r="V39" s="39"/>
    </row>
    <row r="40" spans="1:26" x14ac:dyDescent="0.25">
      <c r="A40" s="47"/>
      <c r="B40" s="47"/>
      <c r="C40" s="47"/>
      <c r="D40" s="47"/>
      <c r="E40" s="47"/>
      <c r="F40" s="47"/>
      <c r="G40" s="47"/>
      <c r="H40" s="47"/>
      <c r="I40" s="47"/>
      <c r="J40" s="47"/>
      <c r="K40" s="39"/>
      <c r="L40" s="39"/>
      <c r="M40" s="39"/>
      <c r="N40" s="39"/>
      <c r="O40" s="39"/>
      <c r="P40" s="39"/>
      <c r="Q40" s="39"/>
      <c r="R40" s="39"/>
      <c r="S40" s="39"/>
      <c r="T40" s="39"/>
      <c r="U40" s="39"/>
      <c r="V40" s="39"/>
    </row>
    <row r="41" spans="1:26" ht="26.25" x14ac:dyDescent="0.4">
      <c r="A41" s="58"/>
      <c r="B41" s="60" t="s">
        <v>230</v>
      </c>
      <c r="C41" s="59"/>
      <c r="D41" s="59"/>
      <c r="E41" s="59"/>
      <c r="F41" s="59"/>
      <c r="G41" s="59"/>
      <c r="H41" s="59"/>
      <c r="I41" s="59"/>
      <c r="J41" s="59"/>
      <c r="K41" s="58"/>
      <c r="L41" s="58"/>
      <c r="M41" s="58"/>
      <c r="N41" s="58"/>
      <c r="O41" s="58"/>
      <c r="P41" s="58"/>
      <c r="Q41" s="58"/>
      <c r="R41" s="58"/>
      <c r="S41" s="58"/>
      <c r="T41" s="58"/>
      <c r="U41" s="58"/>
      <c r="V41" s="58"/>
    </row>
    <row r="42" spans="1:26" ht="8.25" customHeight="1" x14ac:dyDescent="0.4">
      <c r="A42" s="44"/>
      <c r="B42" s="50"/>
      <c r="C42" s="50"/>
      <c r="D42" s="50"/>
      <c r="E42" s="50"/>
      <c r="F42" s="50"/>
      <c r="G42" s="50"/>
      <c r="H42" s="50"/>
      <c r="I42" s="50"/>
      <c r="J42" s="50"/>
      <c r="K42" s="44"/>
      <c r="L42" s="44"/>
      <c r="M42" s="44"/>
      <c r="N42" s="44"/>
      <c r="O42" s="44"/>
      <c r="P42" s="44"/>
      <c r="Q42" s="44"/>
      <c r="R42" s="44"/>
      <c r="S42" s="44"/>
      <c r="T42" s="44"/>
      <c r="U42" s="44"/>
      <c r="V42" s="44"/>
    </row>
    <row r="43" spans="1:26" s="39" customFormat="1" ht="8.25" customHeight="1" outlineLevel="1" x14ac:dyDescent="0.4">
      <c r="A43" s="168"/>
      <c r="B43" s="169"/>
      <c r="C43" s="169"/>
      <c r="D43" s="169"/>
      <c r="E43" s="169"/>
      <c r="F43" s="169"/>
      <c r="G43" s="169"/>
      <c r="H43" s="169"/>
      <c r="I43" s="169"/>
      <c r="J43" s="169"/>
      <c r="K43" s="168"/>
      <c r="L43" s="168"/>
      <c r="M43" s="168"/>
      <c r="N43" s="168"/>
      <c r="O43" s="168"/>
      <c r="P43" s="168"/>
      <c r="Q43" s="168"/>
      <c r="R43" s="168"/>
      <c r="S43" s="168"/>
      <c r="T43" s="168"/>
      <c r="U43" s="168"/>
      <c r="V43" s="168"/>
    </row>
    <row r="44" spans="1:26" s="39" customFormat="1" ht="18" customHeight="1" outlineLevel="1" thickBot="1" x14ac:dyDescent="0.45">
      <c r="A44" s="168"/>
      <c r="B44" s="166" t="s">
        <v>353</v>
      </c>
      <c r="C44" s="167"/>
      <c r="D44" s="170" t="str">
        <f>IF('NEW-O-ERP'!H107&gt;0,ROUND('NEW-O-ERP'!H107,),"N/A")</f>
        <v>N/A</v>
      </c>
      <c r="E44" s="169"/>
      <c r="F44" s="169"/>
      <c r="G44" s="169"/>
      <c r="H44" s="169"/>
      <c r="I44" s="169"/>
      <c r="J44" s="169"/>
      <c r="K44" s="168"/>
      <c r="L44" s="168"/>
      <c r="M44" s="168"/>
      <c r="N44" s="168"/>
      <c r="O44" s="168"/>
      <c r="P44" s="168"/>
      <c r="Q44" s="168"/>
      <c r="R44" s="168"/>
      <c r="S44" s="168"/>
      <c r="T44" s="168"/>
      <c r="U44" s="168"/>
      <c r="V44" s="168"/>
    </row>
    <row r="45" spans="1:26" ht="15.75" customHeight="1" thickTop="1" x14ac:dyDescent="0.4">
      <c r="A45" s="39"/>
      <c r="B45" s="131"/>
      <c r="C45" s="131"/>
      <c r="D45" s="131"/>
      <c r="E45" s="131"/>
      <c r="F45" s="131"/>
      <c r="G45" s="131"/>
      <c r="H45" s="131"/>
      <c r="I45" s="131"/>
      <c r="J45" s="131"/>
      <c r="K45" s="131"/>
      <c r="L45" s="44"/>
      <c r="M45" s="44"/>
      <c r="N45" s="44"/>
      <c r="O45" s="44"/>
      <c r="P45" s="44"/>
      <c r="Q45" s="44"/>
      <c r="R45" s="44"/>
      <c r="S45" s="44"/>
      <c r="T45" s="44"/>
      <c r="U45" s="44"/>
      <c r="V45" s="44"/>
    </row>
    <row r="46" spans="1:26" ht="14.25" customHeight="1" outlineLevel="1" x14ac:dyDescent="0.25">
      <c r="A46" s="39"/>
      <c r="C46" s="39"/>
      <c r="D46" s="39"/>
      <c r="E46" s="39"/>
      <c r="F46" s="39"/>
      <c r="G46" s="39"/>
      <c r="H46" s="39"/>
      <c r="I46" s="39"/>
      <c r="J46" s="39"/>
      <c r="K46" s="39"/>
      <c r="L46" s="39"/>
      <c r="M46" s="39"/>
      <c r="N46" s="39"/>
      <c r="O46" s="39"/>
      <c r="P46" s="39"/>
      <c r="Q46" s="39"/>
      <c r="R46" s="39"/>
      <c r="S46" s="39"/>
      <c r="T46" s="39"/>
      <c r="U46" s="39"/>
      <c r="V46" s="39"/>
    </row>
    <row r="47" spans="1:26" outlineLevel="1" x14ac:dyDescent="0.25">
      <c r="A47" s="42"/>
      <c r="B47" s="39"/>
      <c r="C47" s="39"/>
      <c r="D47" s="39"/>
      <c r="E47" s="47"/>
      <c r="F47" s="47"/>
      <c r="G47" s="47"/>
      <c r="H47" s="47"/>
      <c r="I47" s="47"/>
      <c r="J47" s="47"/>
      <c r="K47" s="39"/>
      <c r="L47" s="39"/>
      <c r="M47" s="39"/>
      <c r="N47" s="39"/>
      <c r="O47" s="39"/>
      <c r="P47" s="39"/>
      <c r="Q47" s="39"/>
      <c r="R47" s="39"/>
      <c r="S47" s="39"/>
      <c r="T47" s="39"/>
      <c r="U47" s="39"/>
      <c r="V47" s="39"/>
    </row>
    <row r="48" spans="1:26" outlineLevel="1" x14ac:dyDescent="0.25">
      <c r="A48" s="47"/>
      <c r="B48" s="121" t="str">
        <f>$I$2&amp;"-"&amp;$I$3</f>
        <v>FY 2019-Quarter 1</v>
      </c>
      <c r="C48" s="122"/>
      <c r="D48" s="117" t="s">
        <v>209</v>
      </c>
      <c r="E48" s="47"/>
      <c r="F48" s="47"/>
      <c r="G48" s="47"/>
      <c r="H48" s="47"/>
      <c r="I48" s="47"/>
      <c r="J48" s="47"/>
      <c r="K48" s="39"/>
      <c r="L48" s="39"/>
      <c r="M48" s="39"/>
      <c r="N48" s="39"/>
      <c r="O48" s="39"/>
      <c r="P48" s="39"/>
      <c r="Q48" s="39"/>
      <c r="R48" s="39"/>
      <c r="S48" s="39"/>
      <c r="T48" s="39"/>
      <c r="U48" s="39"/>
      <c r="V48" s="39"/>
    </row>
    <row r="49" spans="1:22" ht="15.75" outlineLevel="1" thickBot="1" x14ac:dyDescent="0.3">
      <c r="A49" s="42"/>
      <c r="B49" s="115" t="s">
        <v>318</v>
      </c>
      <c r="C49" s="116"/>
      <c r="D49" s="163"/>
      <c r="E49" s="132">
        <f>D50-D49</f>
        <v>0</v>
      </c>
      <c r="F49" s="47"/>
      <c r="G49" s="47"/>
      <c r="H49" s="47"/>
      <c r="I49" s="47"/>
      <c r="J49" s="47"/>
      <c r="K49" s="39"/>
      <c r="L49" s="39"/>
      <c r="M49" s="39"/>
      <c r="N49" s="39"/>
      <c r="O49" s="39"/>
      <c r="P49" s="39"/>
      <c r="Q49" s="39"/>
      <c r="R49" s="39"/>
      <c r="S49" s="39"/>
      <c r="T49" s="39"/>
      <c r="U49" s="39"/>
      <c r="V49" s="39"/>
    </row>
    <row r="50" spans="1:22" ht="16.5" outlineLevel="1" thickTop="1" thickBot="1" x14ac:dyDescent="0.3">
      <c r="A50" s="47"/>
      <c r="B50" s="115" t="s">
        <v>317</v>
      </c>
      <c r="C50" s="116"/>
      <c r="D50" s="120">
        <f>'NEW-O-ERP'!J11</f>
        <v>0</v>
      </c>
      <c r="E50" s="47"/>
      <c r="F50" s="47"/>
      <c r="G50" s="47"/>
      <c r="H50" s="47"/>
      <c r="I50" s="47"/>
      <c r="J50" s="47"/>
      <c r="K50" s="39"/>
      <c r="L50" s="39"/>
      <c r="M50" s="39"/>
      <c r="N50" s="39"/>
      <c r="O50" s="39"/>
      <c r="P50" s="39"/>
      <c r="Q50" s="39"/>
      <c r="R50" s="39"/>
      <c r="S50" s="39"/>
      <c r="T50" s="39"/>
      <c r="U50" s="39"/>
      <c r="V50" s="39"/>
    </row>
    <row r="51" spans="1:22" ht="17.25" customHeight="1" outlineLevel="1" thickTop="1" thickBot="1" x14ac:dyDescent="0.3">
      <c r="A51" s="42"/>
      <c r="B51" s="129" t="s">
        <v>269</v>
      </c>
      <c r="C51" s="130"/>
      <c r="D51" s="118">
        <f>IFERROR(D49/D50,0)</f>
        <v>0</v>
      </c>
      <c r="E51" s="47"/>
      <c r="F51" s="47"/>
      <c r="G51" s="47"/>
      <c r="H51" s="47"/>
      <c r="I51" s="47"/>
      <c r="J51" s="47"/>
      <c r="K51" s="39"/>
      <c r="L51" s="39"/>
      <c r="M51" s="39"/>
      <c r="N51" s="39"/>
      <c r="O51" s="39"/>
      <c r="P51" s="39"/>
      <c r="Q51" s="39"/>
      <c r="R51" s="39"/>
      <c r="S51" s="39"/>
      <c r="T51" s="39"/>
      <c r="U51" s="39"/>
      <c r="V51" s="39"/>
    </row>
    <row r="52" spans="1:22" ht="15.75" outlineLevel="1" thickTop="1" x14ac:dyDescent="0.25">
      <c r="A52" s="47"/>
      <c r="B52" s="47"/>
      <c r="C52" s="47"/>
      <c r="D52" s="47"/>
      <c r="E52" s="47"/>
      <c r="F52" s="47"/>
      <c r="G52" s="47"/>
      <c r="H52" s="47"/>
      <c r="I52" s="47"/>
      <c r="J52" s="47"/>
      <c r="K52" s="39"/>
      <c r="L52" s="39"/>
      <c r="M52" s="39"/>
      <c r="N52" s="39"/>
      <c r="O52" s="39"/>
      <c r="P52" s="39"/>
      <c r="Q52" s="39"/>
      <c r="R52" s="39"/>
      <c r="S52" s="39"/>
      <c r="T52" s="39"/>
      <c r="U52" s="39"/>
      <c r="V52" s="39"/>
    </row>
    <row r="53" spans="1:22" outlineLevel="1" x14ac:dyDescent="0.25">
      <c r="A53" s="42"/>
      <c r="B53" s="47"/>
      <c r="C53" s="47"/>
      <c r="D53" s="47"/>
      <c r="E53" s="47"/>
      <c r="F53" s="47"/>
      <c r="G53" s="47"/>
      <c r="H53" s="47"/>
      <c r="I53" s="47"/>
      <c r="J53" s="47"/>
      <c r="K53" s="39"/>
      <c r="L53" s="39"/>
      <c r="M53" s="39"/>
      <c r="N53" s="39"/>
      <c r="O53" s="39"/>
      <c r="P53" s="39"/>
      <c r="Q53" s="39"/>
      <c r="R53" s="39"/>
      <c r="S53" s="39"/>
      <c r="T53" s="39"/>
      <c r="U53" s="39"/>
      <c r="V53" s="39"/>
    </row>
    <row r="54" spans="1:22" outlineLevel="1" x14ac:dyDescent="0.25">
      <c r="A54" s="47"/>
      <c r="B54" s="47"/>
      <c r="C54" s="47"/>
      <c r="D54" s="47"/>
      <c r="E54" s="47"/>
      <c r="F54" s="47"/>
      <c r="G54" s="47"/>
      <c r="H54" s="47"/>
      <c r="I54" s="47"/>
      <c r="J54" s="47"/>
      <c r="K54" s="39"/>
      <c r="L54" s="39"/>
      <c r="M54" s="39"/>
      <c r="N54" s="39"/>
      <c r="O54" s="39"/>
      <c r="P54" s="39"/>
      <c r="Q54" s="39"/>
      <c r="R54" s="39"/>
      <c r="S54" s="39"/>
      <c r="T54" s="39"/>
      <c r="U54" s="39"/>
      <c r="V54" s="39"/>
    </row>
    <row r="55" spans="1:22" x14ac:dyDescent="0.25">
      <c r="A55" s="42"/>
      <c r="B55" s="47"/>
      <c r="C55" s="47"/>
      <c r="D55" s="47"/>
      <c r="E55" s="47"/>
      <c r="F55" s="47"/>
      <c r="G55" s="47"/>
      <c r="H55" s="47"/>
      <c r="I55" s="47"/>
      <c r="J55" s="47"/>
      <c r="K55" s="39"/>
      <c r="L55" s="39"/>
      <c r="M55" s="39"/>
      <c r="N55" s="39"/>
      <c r="O55" s="39"/>
      <c r="P55" s="39"/>
      <c r="Q55" s="39"/>
      <c r="R55" s="39"/>
      <c r="S55" s="39"/>
      <c r="T55" s="39"/>
      <c r="U55" s="39"/>
      <c r="V55" s="39"/>
    </row>
    <row r="56" spans="1:22" outlineLevel="1" x14ac:dyDescent="0.25">
      <c r="A56" s="47"/>
      <c r="B56" s="47"/>
      <c r="C56" s="47"/>
      <c r="D56" s="47"/>
      <c r="E56" s="47"/>
      <c r="F56" s="47"/>
      <c r="G56" s="47"/>
      <c r="H56" s="47"/>
      <c r="I56" s="47"/>
      <c r="J56" s="47"/>
      <c r="K56" s="39"/>
      <c r="L56" s="39"/>
      <c r="M56" s="39"/>
      <c r="N56" s="39"/>
      <c r="O56" s="39"/>
      <c r="P56" s="39"/>
      <c r="Q56" s="39"/>
      <c r="R56" s="39"/>
      <c r="S56" s="39"/>
      <c r="T56" s="39"/>
      <c r="U56" s="39"/>
      <c r="V56" s="39"/>
    </row>
    <row r="57" spans="1:22" outlineLevel="1" x14ac:dyDescent="0.25">
      <c r="A57" s="42"/>
      <c r="B57" s="47"/>
      <c r="C57" s="47"/>
      <c r="D57" s="47"/>
      <c r="E57" s="47"/>
      <c r="F57" s="47"/>
      <c r="G57" s="47"/>
      <c r="H57" s="47"/>
      <c r="I57" s="47"/>
      <c r="J57" s="47"/>
      <c r="K57" s="39"/>
      <c r="L57" s="39"/>
      <c r="M57" s="39"/>
      <c r="N57" s="39"/>
      <c r="O57" s="39"/>
      <c r="P57" s="39"/>
      <c r="Q57" s="39"/>
      <c r="R57" s="39"/>
      <c r="S57" s="39"/>
      <c r="T57" s="39"/>
      <c r="U57" s="39"/>
      <c r="V57" s="39"/>
    </row>
    <row r="58" spans="1:22" outlineLevel="1" x14ac:dyDescent="0.25">
      <c r="A58" s="47"/>
      <c r="B58" s="121" t="str">
        <f>$I$2&amp;"-"&amp;$I$3</f>
        <v>FY 2019-Quarter 1</v>
      </c>
      <c r="C58" s="122"/>
      <c r="D58" s="117" t="s">
        <v>209</v>
      </c>
      <c r="E58" s="132"/>
      <c r="F58" s="47"/>
      <c r="G58" s="47"/>
      <c r="H58" s="47"/>
      <c r="I58" s="47"/>
      <c r="J58" s="47"/>
      <c r="K58" s="39"/>
      <c r="L58" s="39"/>
      <c r="M58" s="39"/>
      <c r="N58" s="39"/>
      <c r="O58" s="39"/>
      <c r="P58" s="39"/>
      <c r="Q58" s="39"/>
      <c r="R58" s="39"/>
      <c r="S58" s="39"/>
      <c r="T58" s="39"/>
      <c r="U58" s="39"/>
      <c r="V58" s="39"/>
    </row>
    <row r="59" spans="1:22" ht="16.5" customHeight="1" outlineLevel="1" thickBot="1" x14ac:dyDescent="0.3">
      <c r="A59" s="42"/>
      <c r="B59" s="462" t="s">
        <v>315</v>
      </c>
      <c r="C59" s="463"/>
      <c r="D59" s="163"/>
      <c r="E59" s="132">
        <f>D60-D59</f>
        <v>118708.33333333337</v>
      </c>
      <c r="F59" s="47"/>
      <c r="G59" s="47"/>
      <c r="H59" s="47"/>
      <c r="I59" s="47"/>
      <c r="J59" s="47"/>
      <c r="K59" s="39"/>
      <c r="L59" s="39"/>
      <c r="M59" s="39"/>
      <c r="N59" s="39"/>
      <c r="O59" s="39"/>
      <c r="P59" s="39"/>
      <c r="Q59" s="39"/>
      <c r="R59" s="39"/>
      <c r="S59" s="39"/>
      <c r="T59" s="39"/>
      <c r="U59" s="39"/>
      <c r="V59" s="39"/>
    </row>
    <row r="60" spans="1:22" ht="17.25" customHeight="1" outlineLevel="1" thickTop="1" thickBot="1" x14ac:dyDescent="0.3">
      <c r="A60" s="47"/>
      <c r="B60" s="458" t="s">
        <v>316</v>
      </c>
      <c r="C60" s="459"/>
      <c r="D60" s="120">
        <f>'NEW-O-ERP'!J14</f>
        <v>118708.33333333337</v>
      </c>
      <c r="E60" s="47"/>
      <c r="F60" s="47"/>
      <c r="G60" s="47"/>
      <c r="H60" s="47"/>
      <c r="I60" s="47"/>
      <c r="J60" s="47"/>
      <c r="K60" s="39"/>
      <c r="L60" s="39"/>
      <c r="M60" s="39"/>
      <c r="N60" s="39"/>
      <c r="O60" s="39"/>
      <c r="P60" s="39"/>
      <c r="Q60" s="39"/>
      <c r="R60" s="39"/>
      <c r="S60" s="39"/>
      <c r="T60" s="39"/>
      <c r="U60" s="39"/>
      <c r="V60" s="39"/>
    </row>
    <row r="61" spans="1:22" ht="17.25" customHeight="1" outlineLevel="1" thickTop="1" thickBot="1" x14ac:dyDescent="0.3">
      <c r="A61" s="42"/>
      <c r="B61" s="458" t="s">
        <v>269</v>
      </c>
      <c r="C61" s="459"/>
      <c r="D61" s="118">
        <f>IFERROR(D59/D60,0)</f>
        <v>0</v>
      </c>
      <c r="E61" s="47"/>
      <c r="F61" s="47"/>
      <c r="G61" s="47"/>
      <c r="H61" s="47"/>
      <c r="I61" s="47"/>
      <c r="J61" s="47"/>
      <c r="K61" s="39"/>
      <c r="L61" s="39"/>
      <c r="M61" s="39"/>
      <c r="N61" s="39"/>
      <c r="O61" s="39"/>
      <c r="P61" s="39"/>
      <c r="Q61" s="39"/>
      <c r="R61" s="39"/>
      <c r="S61" s="39"/>
      <c r="T61" s="39"/>
      <c r="U61" s="39"/>
      <c r="V61" s="39"/>
    </row>
    <row r="62" spans="1:22" ht="15.75" outlineLevel="1" thickTop="1" x14ac:dyDescent="0.25">
      <c r="A62" s="47"/>
      <c r="B62" s="47"/>
      <c r="C62" s="47"/>
      <c r="D62" s="47"/>
      <c r="E62" s="47"/>
      <c r="F62" s="47"/>
      <c r="G62" s="47"/>
      <c r="H62" s="47"/>
      <c r="I62" s="47"/>
      <c r="J62" s="47"/>
      <c r="K62" s="39"/>
      <c r="L62" s="39"/>
      <c r="M62" s="39"/>
      <c r="N62" s="39"/>
      <c r="O62" s="39"/>
      <c r="P62" s="39"/>
      <c r="Q62" s="39"/>
      <c r="R62" s="39"/>
      <c r="S62" s="39"/>
      <c r="T62" s="39"/>
      <c r="U62" s="39"/>
      <c r="V62" s="39"/>
    </row>
    <row r="63" spans="1:22" x14ac:dyDescent="0.25">
      <c r="A63" s="42"/>
      <c r="B63" s="47"/>
      <c r="C63" s="47"/>
      <c r="D63" s="47"/>
      <c r="E63" s="47"/>
      <c r="F63" s="47"/>
      <c r="G63" s="47"/>
      <c r="H63" s="47"/>
      <c r="I63" s="47"/>
      <c r="J63" s="47"/>
      <c r="K63" s="39"/>
      <c r="L63" s="39"/>
      <c r="M63" s="39"/>
      <c r="N63" s="39"/>
      <c r="O63" s="39"/>
      <c r="P63" s="39"/>
      <c r="Q63" s="39"/>
      <c r="R63" s="39"/>
      <c r="S63" s="39"/>
      <c r="T63" s="39"/>
      <c r="U63" s="39"/>
      <c r="V63" s="39"/>
    </row>
    <row r="64" spans="1:22" x14ac:dyDescent="0.25">
      <c r="A64" s="47"/>
      <c r="B64" s="47"/>
      <c r="C64" s="47"/>
      <c r="D64" s="47"/>
      <c r="E64" s="47"/>
      <c r="F64" s="47"/>
      <c r="G64" s="47"/>
      <c r="H64" s="47"/>
      <c r="I64" s="47"/>
      <c r="J64" s="47"/>
      <c r="K64" s="39"/>
      <c r="L64" s="39"/>
      <c r="M64" s="39"/>
      <c r="N64" s="39"/>
      <c r="O64" s="39"/>
      <c r="P64" s="39"/>
      <c r="Q64" s="39"/>
      <c r="R64" s="39"/>
      <c r="S64" s="39"/>
      <c r="T64" s="39"/>
      <c r="U64" s="39"/>
      <c r="V64" s="39"/>
    </row>
    <row r="65" spans="1:22" x14ac:dyDescent="0.25">
      <c r="A65" s="42"/>
      <c r="B65" s="47"/>
      <c r="C65" s="47"/>
      <c r="D65" s="47"/>
      <c r="E65" s="47"/>
      <c r="F65" s="47"/>
      <c r="G65" s="47"/>
      <c r="H65" s="47"/>
      <c r="I65" s="47"/>
      <c r="J65" s="47"/>
      <c r="K65" s="39"/>
      <c r="L65" s="39"/>
      <c r="M65" s="39"/>
      <c r="N65" s="39"/>
      <c r="O65" s="39"/>
      <c r="P65" s="39"/>
      <c r="Q65" s="39"/>
      <c r="R65" s="39"/>
      <c r="S65" s="39"/>
      <c r="T65" s="39"/>
      <c r="U65" s="39"/>
      <c r="V65" s="39"/>
    </row>
  </sheetData>
  <sheetProtection selectLockedCells="1"/>
  <protectedRanges>
    <protectedRange sqref="D59" name="Range5"/>
    <protectedRange sqref="B37:I39" name="Range3"/>
    <protectedRange sqref="I2:J3" name="Range1"/>
    <protectedRange sqref="F29:I31" name="Range2"/>
    <protectedRange sqref="D49 D44" name="Range4"/>
  </protectedRanges>
  <customSheetViews>
    <customSheetView guid="{CC421301-7D2A-4DBE-94A6-924C3287D0FE}" scale="80" showPageBreaks="1" printArea="1" hiddenColumns="1" state="hidden" view="pageBreakPreview">
      <selection activeCell="B17" sqref="B17:J17"/>
      <pageMargins left="0.25" right="0.25" top="0.75" bottom="0.75" header="0.3" footer="0.3"/>
      <printOptions horizontalCentered="1"/>
      <pageSetup scale="49"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A57ED495-A8F1-41AA-920B-D492B709C260}" scale="80" showPageBreaks="1" printArea="1" hiddenColumns="1" view="pageBreakPreview">
      <selection activeCell="H28" sqref="H28"/>
      <pageMargins left="0.25" right="0.25" top="0.75" bottom="0.75" header="0.3" footer="0.3"/>
      <printOptions horizontalCentered="1"/>
      <pageSetup scale="49" fitToHeight="4"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4D895310-04B4-4FFF-ADA4-767CB2A31A78}" scale="80" showPageBreaks="1" printArea="1" hiddenColumns="1" view="pageBreakPreview">
      <selection activeCell="B16" sqref="B16:J16"/>
      <pageMargins left="0.25" right="0.25" top="0.75" bottom="0.75" header="0.3" footer="0.3"/>
      <printOptions horizontalCentered="1"/>
      <pageSetup scale="50" fitToHeight="4" orientation="portrait" r:id="rId3"/>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55">
    <mergeCell ref="B60:C60"/>
    <mergeCell ref="B61:C61"/>
    <mergeCell ref="I3:J3"/>
    <mergeCell ref="B59:C59"/>
    <mergeCell ref="H37:I37"/>
    <mergeCell ref="B39:C39"/>
    <mergeCell ref="D39:E39"/>
    <mergeCell ref="F39:G39"/>
    <mergeCell ref="H39:I39"/>
    <mergeCell ref="D38:E38"/>
    <mergeCell ref="F38:G38"/>
    <mergeCell ref="H38:I38"/>
    <mergeCell ref="B37:C37"/>
    <mergeCell ref="I9:J9"/>
    <mergeCell ref="D3:H3"/>
    <mergeCell ref="D4:H4"/>
    <mergeCell ref="B1:C1"/>
    <mergeCell ref="D1:H1"/>
    <mergeCell ref="B2:C2"/>
    <mergeCell ref="D2:H2"/>
    <mergeCell ref="I2:J2"/>
    <mergeCell ref="B9:C9"/>
    <mergeCell ref="D9:E9"/>
    <mergeCell ref="B3:C4"/>
    <mergeCell ref="I12:J12"/>
    <mergeCell ref="B13:C14"/>
    <mergeCell ref="D13:E14"/>
    <mergeCell ref="F13:H14"/>
    <mergeCell ref="B15:C15"/>
    <mergeCell ref="D15:J15"/>
    <mergeCell ref="B10:C11"/>
    <mergeCell ref="D10:E11"/>
    <mergeCell ref="F10:H10"/>
    <mergeCell ref="F11:H11"/>
    <mergeCell ref="B12:C12"/>
    <mergeCell ref="D12:E12"/>
    <mergeCell ref="C29:E29"/>
    <mergeCell ref="C28:E28"/>
    <mergeCell ref="B27:J27"/>
    <mergeCell ref="C30:E30"/>
    <mergeCell ref="C31:E31"/>
    <mergeCell ref="B16:J16"/>
    <mergeCell ref="B21:C21"/>
    <mergeCell ref="D21:F21"/>
    <mergeCell ref="G21:J21"/>
    <mergeCell ref="B17:D17"/>
    <mergeCell ref="H17:J17"/>
    <mergeCell ref="F17:G17"/>
    <mergeCell ref="B36:C36"/>
    <mergeCell ref="D36:E36"/>
    <mergeCell ref="F36:G36"/>
    <mergeCell ref="H36:I36"/>
    <mergeCell ref="B38:C38"/>
    <mergeCell ref="D37:E37"/>
    <mergeCell ref="F37:G37"/>
  </mergeCells>
  <conditionalFormatting sqref="B37:C37">
    <cfRule type="expression" dxfId="11" priority="12">
      <formula>$B$36=$I$3</formula>
    </cfRule>
  </conditionalFormatting>
  <conditionalFormatting sqref="D37">
    <cfRule type="expression" dxfId="10" priority="11">
      <formula>$D$36=$I$3</formula>
    </cfRule>
  </conditionalFormatting>
  <conditionalFormatting sqref="F37:G37">
    <cfRule type="expression" dxfId="9" priority="10">
      <formula>$F$36=$I$3</formula>
    </cfRule>
  </conditionalFormatting>
  <conditionalFormatting sqref="B39:C39">
    <cfRule type="expression" dxfId="8" priority="9">
      <formula>$B$36=$I$3</formula>
    </cfRule>
  </conditionalFormatting>
  <conditionalFormatting sqref="D39">
    <cfRule type="expression" dxfId="7" priority="8">
      <formula>$D$36=$I$3</formula>
    </cfRule>
  </conditionalFormatting>
  <conditionalFormatting sqref="F39:G39">
    <cfRule type="expression" dxfId="6" priority="7">
      <formula>$F$36=$I$3</formula>
    </cfRule>
  </conditionalFormatting>
  <conditionalFormatting sqref="H37:I37">
    <cfRule type="expression" dxfId="5" priority="6">
      <formula>$H$36=$I$3</formula>
    </cfRule>
  </conditionalFormatting>
  <conditionalFormatting sqref="H39:I39">
    <cfRule type="expression" dxfId="4" priority="5">
      <formula>$H$36=$I$3</formula>
    </cfRule>
  </conditionalFormatting>
  <conditionalFormatting sqref="F29:F31">
    <cfRule type="expression" dxfId="3" priority="4">
      <formula>$F$28=$I$3</formula>
    </cfRule>
  </conditionalFormatting>
  <conditionalFormatting sqref="G29:G31">
    <cfRule type="expression" dxfId="2" priority="3">
      <formula>$G$28=$I$3</formula>
    </cfRule>
  </conditionalFormatting>
  <conditionalFormatting sqref="H29:H31">
    <cfRule type="expression" dxfId="1" priority="2">
      <formula>$H$28=$I$3</formula>
    </cfRule>
  </conditionalFormatting>
  <conditionalFormatting sqref="I29:I31">
    <cfRule type="expression" dxfId="0" priority="1">
      <formula>$I$28=$I$3</formula>
    </cfRule>
  </conditionalFormatting>
  <dataValidations count="2">
    <dataValidation type="list" allowBlank="1" showInputMessage="1" showErrorMessage="1" sqref="I2:J2">
      <formula1>$AC$2:$AC$6</formula1>
    </dataValidation>
    <dataValidation type="list" allowBlank="1" showInputMessage="1" showErrorMessage="1" sqref="I3:J3">
      <formula1>$AB$2:$AB$5</formula1>
    </dataValidation>
  </dataValidations>
  <hyperlinks>
    <hyperlink ref="F11" r:id="rId4" display="elandfried@gotriangle.org "/>
    <hyperlink ref="F10" r:id="rId5" display="elandfried@gotriangle.org "/>
  </hyperlinks>
  <printOptions horizontalCentered="1"/>
  <pageMargins left="0.25" right="0.25" top="0.75" bottom="0.75" header="0.3" footer="0.3"/>
  <pageSetup scale="49" fitToHeight="4" orientation="portrait" r:id="rId6"/>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ignoredErrors>
    <ignoredError sqref="D44" unlockedFormula="1"/>
  </ignoredErrors>
  <drawing r:id="rId7"/>
  <legacyDrawing r:id="rId8"/>
  <mc:AlternateContent xmlns:mc="http://schemas.openxmlformats.org/markup-compatibility/2006">
    <mc:Choice Requires="x14">
      <controls>
        <mc:AlternateContent xmlns:mc="http://schemas.openxmlformats.org/markup-compatibility/2006">
          <mc:Choice Requires="x14">
            <control shapeId="8195" r:id="rId9" name="Check Box 3">
              <controlPr defaultSize="0" autoFill="0" autoLine="0" autoPict="0">
                <anchor moveWithCells="1">
                  <from>
                    <xdr:col>1</xdr:col>
                    <xdr:colOff>762000</xdr:colOff>
                    <xdr:row>5</xdr:row>
                    <xdr:rowOff>47625</xdr:rowOff>
                  </from>
                  <to>
                    <xdr:col>2</xdr:col>
                    <xdr:colOff>733425</xdr:colOff>
                    <xdr:row>5</xdr:row>
                    <xdr:rowOff>228600</xdr:rowOff>
                  </to>
                </anchor>
              </controlPr>
            </control>
          </mc:Choice>
        </mc:AlternateContent>
        <mc:AlternateContent xmlns:mc="http://schemas.openxmlformats.org/markup-compatibility/2006">
          <mc:Choice Requires="x14">
            <control shapeId="8196" r:id="rId10" name="Check Box 4">
              <controlPr defaultSize="0" autoFill="0" autoLine="0" autoPict="0">
                <anchor moveWithCells="1">
                  <from>
                    <xdr:col>2</xdr:col>
                    <xdr:colOff>1314450</xdr:colOff>
                    <xdr:row>5</xdr:row>
                    <xdr:rowOff>38100</xdr:rowOff>
                  </from>
                  <to>
                    <xdr:col>3</xdr:col>
                    <xdr:colOff>1371600</xdr:colOff>
                    <xdr:row>5</xdr:row>
                    <xdr:rowOff>219075</xdr:rowOff>
                  </to>
                </anchor>
              </controlPr>
            </control>
          </mc:Choice>
        </mc:AlternateContent>
        <mc:AlternateContent xmlns:mc="http://schemas.openxmlformats.org/markup-compatibility/2006">
          <mc:Choice Requires="x14">
            <control shapeId="8197" r:id="rId11" name="Check Box 5">
              <controlPr defaultSize="0" autoFill="0" autoLine="0" autoPict="0">
                <anchor moveWithCells="1">
                  <from>
                    <xdr:col>4</xdr:col>
                    <xdr:colOff>561975</xdr:colOff>
                    <xdr:row>5</xdr:row>
                    <xdr:rowOff>38100</xdr:rowOff>
                  </from>
                  <to>
                    <xdr:col>5</xdr:col>
                    <xdr:colOff>628650</xdr:colOff>
                    <xdr:row>5</xdr:row>
                    <xdr:rowOff>228600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44"/>
  <sheetViews>
    <sheetView view="pageBreakPreview" zoomScale="80" zoomScaleNormal="67" zoomScaleSheetLayoutView="80" workbookViewId="0">
      <selection activeCell="B17" sqref="B17:J17"/>
    </sheetView>
  </sheetViews>
  <sheetFormatPr defaultColWidth="8.625" defaultRowHeight="15" outlineLevelCol="1" x14ac:dyDescent="0.25"/>
  <cols>
    <col min="1" max="1" width="4.625" style="37" customWidth="1"/>
    <col min="2" max="2" width="19.875" style="37" customWidth="1"/>
    <col min="3" max="10" width="18.625" style="37" customWidth="1"/>
    <col min="11" max="11" width="3.5" style="37" customWidth="1"/>
    <col min="12" max="21" width="17.375" style="37" customWidth="1"/>
    <col min="22" max="22" width="17.375" style="37" hidden="1" customWidth="1" outlineLevel="1"/>
    <col min="23" max="29" width="8.625" style="37" hidden="1" customWidth="1" outlineLevel="1"/>
    <col min="30" max="30" width="8.625" style="37" collapsed="1"/>
    <col min="31" max="16384" width="8.625" style="37"/>
  </cols>
  <sheetData>
    <row r="1" spans="1:29" ht="17.45" customHeight="1" thickBot="1" x14ac:dyDescent="0.35">
      <c r="A1" s="42"/>
      <c r="B1" s="447" t="s">
        <v>188</v>
      </c>
      <c r="C1" s="448"/>
      <c r="D1" s="449" t="s">
        <v>159</v>
      </c>
      <c r="E1" s="450"/>
      <c r="F1" s="450"/>
      <c r="G1" s="450"/>
      <c r="H1" s="451"/>
      <c r="I1" s="64" t="s">
        <v>113</v>
      </c>
      <c r="J1" s="65">
        <v>43282</v>
      </c>
      <c r="K1" s="39"/>
      <c r="L1" s="39"/>
      <c r="M1" s="39"/>
      <c r="N1" s="39"/>
      <c r="O1" s="39"/>
      <c r="P1" s="39"/>
      <c r="Q1" s="39"/>
      <c r="R1" s="39"/>
      <c r="S1" s="39"/>
      <c r="T1" s="39"/>
      <c r="U1" s="39"/>
      <c r="V1" s="39"/>
    </row>
    <row r="2" spans="1:29" ht="18.75" customHeight="1" thickTop="1" thickBot="1" x14ac:dyDescent="0.35">
      <c r="A2" s="42"/>
      <c r="B2" s="452" t="str">
        <f>'NEW-O-ERP'!B2:C2</f>
        <v>19GOT_CO1</v>
      </c>
      <c r="C2" s="453"/>
      <c r="D2" s="454" t="s">
        <v>114</v>
      </c>
      <c r="E2" s="455"/>
      <c r="F2" s="455"/>
      <c r="G2" s="455"/>
      <c r="H2" s="455"/>
      <c r="I2" s="470" t="str">
        <f>'NEW-O-ERP'!I2:J2</f>
        <v>FY 2019</v>
      </c>
      <c r="J2" s="471"/>
      <c r="K2" s="39"/>
      <c r="L2" s="39"/>
      <c r="M2" s="39"/>
      <c r="N2" s="39"/>
      <c r="O2" s="39"/>
      <c r="P2" s="39"/>
      <c r="Q2" s="39"/>
      <c r="R2" s="39"/>
      <c r="S2" s="39"/>
      <c r="T2" s="39"/>
      <c r="U2" s="39"/>
      <c r="V2" s="39"/>
      <c r="AC2" s="138" t="s">
        <v>101</v>
      </c>
    </row>
    <row r="3" spans="1:29" ht="17.25" customHeight="1" x14ac:dyDescent="0.3">
      <c r="A3" s="42"/>
      <c r="B3" s="433" t="s">
        <v>224</v>
      </c>
      <c r="C3" s="434"/>
      <c r="D3" s="454" t="s">
        <v>336</v>
      </c>
      <c r="E3" s="454"/>
      <c r="F3" s="454"/>
      <c r="G3" s="454"/>
      <c r="H3" s="454"/>
      <c r="I3" s="40">
        <v>43281</v>
      </c>
      <c r="J3" s="46"/>
      <c r="K3" s="39"/>
      <c r="L3" s="39"/>
      <c r="M3" s="39"/>
      <c r="N3" s="39"/>
      <c r="O3" s="39"/>
      <c r="P3" s="39"/>
      <c r="Q3" s="39"/>
      <c r="R3" s="39"/>
      <c r="S3" s="39"/>
      <c r="T3" s="39"/>
      <c r="U3" s="39"/>
      <c r="V3" s="39"/>
      <c r="AC3" s="138" t="s">
        <v>270</v>
      </c>
    </row>
    <row r="4" spans="1:29" ht="17.25" x14ac:dyDescent="0.3">
      <c r="A4" s="42"/>
      <c r="B4" s="435"/>
      <c r="C4" s="436"/>
      <c r="D4" s="464"/>
      <c r="E4" s="454"/>
      <c r="F4" s="454"/>
      <c r="G4" s="454"/>
      <c r="H4" s="454"/>
      <c r="I4" s="46"/>
      <c r="J4" s="46"/>
      <c r="K4" s="39"/>
      <c r="L4" s="39"/>
      <c r="M4" s="39"/>
      <c r="N4" s="39"/>
      <c r="O4" s="39"/>
      <c r="P4" s="39"/>
      <c r="Q4" s="39"/>
      <c r="R4" s="39"/>
      <c r="S4" s="39"/>
      <c r="T4" s="39"/>
      <c r="U4" s="39"/>
      <c r="V4" s="39"/>
      <c r="AC4" s="138" t="s">
        <v>271</v>
      </c>
    </row>
    <row r="5" spans="1:29" ht="22.7" customHeight="1" x14ac:dyDescent="0.25">
      <c r="A5" s="42"/>
      <c r="B5" s="45"/>
      <c r="C5" s="47"/>
      <c r="D5" s="47"/>
      <c r="E5" s="47"/>
      <c r="F5" s="47"/>
      <c r="G5" s="47"/>
      <c r="H5" s="47"/>
      <c r="I5" s="47"/>
      <c r="J5" s="47"/>
      <c r="K5" s="39"/>
      <c r="L5" s="39"/>
      <c r="M5" s="39"/>
      <c r="N5" s="39"/>
      <c r="O5" s="39"/>
      <c r="P5" s="39"/>
      <c r="Q5" s="39"/>
      <c r="R5" s="39"/>
      <c r="S5" s="39"/>
      <c r="T5" s="39"/>
      <c r="U5" s="39"/>
      <c r="V5" s="39"/>
      <c r="AC5" s="138" t="s">
        <v>272</v>
      </c>
    </row>
    <row r="6" spans="1:29" ht="20.25" customHeight="1" x14ac:dyDescent="0.25">
      <c r="A6" s="128"/>
      <c r="B6" s="127" t="s">
        <v>223</v>
      </c>
      <c r="C6" s="126"/>
      <c r="D6" s="126"/>
      <c r="E6" s="126"/>
      <c r="F6" s="126"/>
      <c r="G6" s="126"/>
      <c r="H6" s="126"/>
      <c r="I6" s="126"/>
      <c r="J6" s="126"/>
      <c r="K6" s="114"/>
      <c r="L6" s="39"/>
      <c r="M6" s="39"/>
      <c r="N6" s="39"/>
      <c r="O6" s="39"/>
      <c r="P6" s="39"/>
      <c r="Q6" s="39"/>
      <c r="R6" s="39"/>
      <c r="S6" s="39"/>
      <c r="T6" s="39"/>
      <c r="U6" s="39"/>
      <c r="V6" s="39"/>
      <c r="X6" s="125"/>
      <c r="Y6" s="125"/>
      <c r="AC6" s="138" t="s">
        <v>273</v>
      </c>
    </row>
    <row r="7" spans="1:29" ht="30.6" customHeight="1" x14ac:dyDescent="0.4">
      <c r="A7" s="58"/>
      <c r="B7" s="60" t="s">
        <v>193</v>
      </c>
      <c r="C7" s="59"/>
      <c r="D7" s="59"/>
      <c r="E7" s="59"/>
      <c r="F7" s="59"/>
      <c r="G7" s="59"/>
      <c r="H7" s="59"/>
      <c r="I7" s="59"/>
      <c r="J7" s="59"/>
      <c r="K7" s="58"/>
      <c r="L7" s="58"/>
      <c r="M7" s="58"/>
      <c r="N7" s="58"/>
      <c r="O7" s="58"/>
      <c r="P7" s="58"/>
      <c r="Q7" s="58"/>
      <c r="R7" s="58"/>
      <c r="S7" s="58"/>
      <c r="T7" s="58"/>
      <c r="U7" s="58"/>
      <c r="V7" s="58"/>
    </row>
    <row r="8" spans="1:29" x14ac:dyDescent="0.25">
      <c r="A8" s="47"/>
      <c r="B8" s="47"/>
      <c r="C8" s="47"/>
      <c r="D8" s="47"/>
      <c r="E8" s="47"/>
      <c r="F8" s="47"/>
      <c r="G8" s="47"/>
      <c r="H8" s="47"/>
      <c r="I8" s="47"/>
      <c r="J8" s="47"/>
      <c r="K8" s="39"/>
      <c r="L8" s="39"/>
      <c r="M8" s="39"/>
      <c r="N8" s="39"/>
      <c r="O8" s="39"/>
      <c r="P8" s="39"/>
      <c r="Q8" s="39"/>
      <c r="R8" s="39"/>
      <c r="S8" s="39"/>
      <c r="T8" s="39"/>
      <c r="U8" s="39"/>
      <c r="V8" s="39"/>
    </row>
    <row r="9" spans="1:29" x14ac:dyDescent="0.25">
      <c r="A9" s="42"/>
      <c r="B9" s="419" t="s">
        <v>34</v>
      </c>
      <c r="C9" s="421"/>
      <c r="D9" s="159" t="s">
        <v>35</v>
      </c>
      <c r="E9" s="139" t="s">
        <v>294</v>
      </c>
      <c r="F9" s="121" t="s">
        <v>36</v>
      </c>
      <c r="G9" s="122"/>
      <c r="H9" s="139"/>
      <c r="I9" s="419" t="s">
        <v>110</v>
      </c>
      <c r="J9" s="421"/>
      <c r="K9" s="39"/>
      <c r="L9" s="39"/>
      <c r="M9" s="39"/>
      <c r="N9" s="39"/>
      <c r="O9" s="39"/>
      <c r="P9" s="39"/>
      <c r="Q9" s="39"/>
      <c r="R9" s="39"/>
      <c r="S9" s="39"/>
      <c r="T9" s="39"/>
      <c r="U9" s="39"/>
      <c r="V9" s="39"/>
    </row>
    <row r="10" spans="1:29" ht="18" customHeight="1" x14ac:dyDescent="0.25">
      <c r="A10" s="42"/>
      <c r="B10" s="428" t="str">
        <f>Project_Name</f>
        <v>ERP (Enterprise Resource Planning) System</v>
      </c>
      <c r="C10" s="429"/>
      <c r="D10" s="466" t="str">
        <f>Requesting_Agency</f>
        <v>GoTriangle</v>
      </c>
      <c r="E10" s="468"/>
      <c r="F10" s="472" t="str">
        <f>'NEW-O-ERP'!F11:H11</f>
        <v>Mitchell Lodge</v>
      </c>
      <c r="G10" s="473"/>
      <c r="H10" s="474"/>
      <c r="I10" s="106" t="s">
        <v>275</v>
      </c>
      <c r="J10" s="107">
        <f>'NEW-O-ERP'!J11</f>
        <v>0</v>
      </c>
      <c r="K10" s="39"/>
      <c r="L10" s="39"/>
      <c r="M10" s="39"/>
      <c r="N10" s="39"/>
      <c r="O10" s="39"/>
      <c r="P10" s="39"/>
      <c r="Q10" s="39"/>
      <c r="R10" s="39"/>
      <c r="S10" s="39"/>
      <c r="T10" s="39"/>
      <c r="U10" s="39"/>
      <c r="V10" s="39"/>
    </row>
    <row r="11" spans="1:29" ht="18" customHeight="1" x14ac:dyDescent="0.25">
      <c r="A11" s="42"/>
      <c r="B11" s="430"/>
      <c r="C11" s="431"/>
      <c r="D11" s="467"/>
      <c r="E11" s="469"/>
      <c r="F11" s="472" t="str">
        <f>'NEW-O-ERP'!F12:H12</f>
        <v>mlodge@gotriangle.org</v>
      </c>
      <c r="G11" s="473"/>
      <c r="H11" s="474"/>
      <c r="I11" s="106" t="s">
        <v>276</v>
      </c>
      <c r="J11" s="107">
        <f>'NEW-O-ERP'!J12</f>
        <v>0</v>
      </c>
      <c r="K11" s="39"/>
      <c r="L11" s="39"/>
      <c r="M11" s="39"/>
      <c r="N11" s="39"/>
      <c r="O11" s="39"/>
      <c r="P11" s="39"/>
      <c r="Q11" s="39"/>
      <c r="R11" s="39"/>
      <c r="S11" s="39"/>
      <c r="T11" s="39"/>
      <c r="U11" s="39"/>
      <c r="V11" s="39"/>
    </row>
    <row r="12" spans="1:29" x14ac:dyDescent="0.25">
      <c r="A12" s="42"/>
      <c r="B12" s="419" t="s">
        <v>39</v>
      </c>
      <c r="C12" s="421"/>
      <c r="D12" s="419" t="s">
        <v>40</v>
      </c>
      <c r="E12" s="421"/>
      <c r="F12" s="121" t="s">
        <v>96</v>
      </c>
      <c r="G12" s="122"/>
      <c r="H12" s="139"/>
      <c r="I12" s="419" t="s">
        <v>111</v>
      </c>
      <c r="J12" s="421"/>
      <c r="K12" s="39"/>
      <c r="L12" s="39"/>
      <c r="M12" s="39"/>
      <c r="N12" s="39"/>
      <c r="O12" s="39"/>
      <c r="P12" s="39"/>
      <c r="Q12" s="39"/>
      <c r="R12" s="39"/>
      <c r="S12" s="39"/>
      <c r="T12" s="39"/>
      <c r="U12" s="39"/>
      <c r="V12" s="39"/>
    </row>
    <row r="13" spans="1:29" ht="15.75" customHeight="1" x14ac:dyDescent="0.25">
      <c r="A13" s="42"/>
      <c r="B13" s="437">
        <f>Start_Date</f>
        <v>43282</v>
      </c>
      <c r="C13" s="438"/>
      <c r="D13" s="437">
        <f>End_Date</f>
        <v>44377</v>
      </c>
      <c r="E13" s="438"/>
      <c r="F13" s="441">
        <f>Added_notes_as_appropriate</f>
        <v>118708.33333333337</v>
      </c>
      <c r="G13" s="442"/>
      <c r="H13" s="443"/>
      <c r="I13" s="106" t="s">
        <v>275</v>
      </c>
      <c r="J13" s="107">
        <f>'NEW-O-ERP'!J14</f>
        <v>118708.33333333337</v>
      </c>
      <c r="K13" s="39"/>
      <c r="L13" s="39"/>
      <c r="M13" s="39"/>
      <c r="N13" s="39"/>
      <c r="O13" s="39"/>
      <c r="P13" s="39"/>
      <c r="Q13" s="39"/>
      <c r="R13" s="39"/>
      <c r="S13" s="39"/>
      <c r="T13" s="39"/>
      <c r="U13" s="39"/>
      <c r="V13" s="39"/>
      <c r="W13" s="37" t="b">
        <v>0</v>
      </c>
    </row>
    <row r="14" spans="1:29" ht="15.75" customHeight="1" x14ac:dyDescent="0.25">
      <c r="A14" s="42"/>
      <c r="B14" s="439"/>
      <c r="C14" s="440"/>
      <c r="D14" s="439"/>
      <c r="E14" s="440"/>
      <c r="F14" s="444"/>
      <c r="G14" s="445"/>
      <c r="H14" s="446"/>
      <c r="I14" s="106" t="s">
        <v>276</v>
      </c>
      <c r="J14" s="107">
        <f>'NEW-O-ERP'!J15</f>
        <v>116517220.25999999</v>
      </c>
      <c r="K14" s="39"/>
      <c r="L14" s="39"/>
      <c r="M14" s="39"/>
      <c r="N14" s="39"/>
      <c r="O14" s="39"/>
      <c r="P14" s="39"/>
      <c r="Q14" s="39"/>
      <c r="R14" s="39"/>
      <c r="S14" s="39"/>
      <c r="T14" s="39"/>
      <c r="U14" s="39"/>
      <c r="V14" s="39"/>
      <c r="W14" s="37" t="b">
        <v>0</v>
      </c>
    </row>
    <row r="15" spans="1:29" ht="28.7" customHeight="1" x14ac:dyDescent="0.25">
      <c r="A15" s="42"/>
      <c r="B15" s="423" t="s">
        <v>90</v>
      </c>
      <c r="C15" s="424"/>
      <c r="D15" s="425"/>
      <c r="E15" s="426"/>
      <c r="F15" s="426"/>
      <c r="G15" s="426"/>
      <c r="H15" s="426"/>
      <c r="I15" s="426"/>
      <c r="J15" s="427"/>
      <c r="K15" s="39"/>
      <c r="L15" s="39"/>
      <c r="M15" s="39"/>
      <c r="N15" s="39"/>
      <c r="O15" s="39"/>
      <c r="P15" s="39"/>
      <c r="Q15" s="39"/>
      <c r="R15" s="39"/>
      <c r="S15" s="39"/>
      <c r="T15" s="39"/>
      <c r="U15" s="39"/>
      <c r="V15" s="39"/>
      <c r="W15" s="37" t="b">
        <v>0</v>
      </c>
    </row>
    <row r="16" spans="1:29" ht="102.75" customHeight="1" x14ac:dyDescent="0.25">
      <c r="A16" s="42"/>
      <c r="B16" s="406" t="str">
        <f>'NEW-O-ERP'!B17:J17</f>
        <v>In FY 17 the GoTriangle Board of Trustees approved implementation of a Best-of-Class Enterprise Resource Planning (ERP) system.  The critical goal of the ERP project is to provide business process re-engineering opportunities to achieve more effective and efficient processes throughout the organization. This new system will assist staff with managing Durham, Orange, and Wake counties plans related to the proposed Bus and Rail investment project and Wake County Transit Plan.  The initial estimated allocation percentage between all sources are as followed: 40% GoTriangle portion, 25% for the Wake County Tax District, 35% split between the Durham County Tax District, and the Orange County Tax District.  The project is broken into 3 phases:   
 Phase 1 – Financial Management System(s)
Phase 2 – Customer Relation(s) Management
Phase 3 – Project Management</v>
      </c>
      <c r="C16" s="407"/>
      <c r="D16" s="407"/>
      <c r="E16" s="407"/>
      <c r="F16" s="407"/>
      <c r="G16" s="407"/>
      <c r="H16" s="408"/>
      <c r="I16" s="408"/>
      <c r="J16" s="409"/>
      <c r="K16" s="39"/>
      <c r="L16" s="39"/>
      <c r="M16" s="39"/>
      <c r="N16" s="39"/>
      <c r="O16" s="39"/>
      <c r="P16" s="39"/>
      <c r="Q16" s="39"/>
      <c r="R16" s="39"/>
      <c r="S16" s="39"/>
      <c r="T16" s="39"/>
      <c r="U16" s="39"/>
      <c r="V16" s="39"/>
      <c r="X16" s="125"/>
      <c r="Y16" s="125" t="b">
        <v>1</v>
      </c>
    </row>
    <row r="17" spans="1:28" ht="20.25" customHeight="1" x14ac:dyDescent="0.25">
      <c r="A17" s="42"/>
      <c r="B17" s="411" t="s">
        <v>222</v>
      </c>
      <c r="C17" s="411"/>
      <c r="D17" s="411"/>
      <c r="E17" s="113" t="str">
        <f>IF('NEW-O-ERP'!X35,"YES",IF('NEW-O-ERP'!X36,"NO",))</f>
        <v>NO</v>
      </c>
      <c r="F17" s="415"/>
      <c r="G17" s="416"/>
      <c r="H17" s="412"/>
      <c r="I17" s="413"/>
      <c r="J17" s="414"/>
      <c r="K17" s="39"/>
      <c r="L17" s="39"/>
      <c r="M17" s="39"/>
      <c r="N17" s="39"/>
      <c r="O17" s="39"/>
      <c r="P17" s="39"/>
      <c r="Q17" s="39"/>
      <c r="R17" s="39"/>
      <c r="S17" s="39"/>
      <c r="T17" s="39"/>
      <c r="U17" s="39"/>
      <c r="V17" s="39"/>
      <c r="X17" s="125" t="str">
        <f>'NEW-O-ERP'!W19</f>
        <v>Operating</v>
      </c>
      <c r="Y17" s="125" t="b">
        <f>'NEW-O-ERP'!X19</f>
        <v>0</v>
      </c>
    </row>
    <row r="18" spans="1:28" x14ac:dyDescent="0.25">
      <c r="A18" s="42"/>
      <c r="B18" s="61"/>
      <c r="C18" s="61"/>
      <c r="D18" s="61"/>
      <c r="E18" s="61"/>
      <c r="F18" s="61"/>
      <c r="G18" s="61"/>
      <c r="H18" s="61"/>
      <c r="I18" s="61"/>
      <c r="J18" s="61"/>
      <c r="K18" s="39"/>
      <c r="L18" s="39"/>
      <c r="M18" s="39"/>
      <c r="N18" s="39"/>
      <c r="O18" s="39"/>
      <c r="P18" s="39"/>
      <c r="Q18" s="39"/>
      <c r="R18" s="39"/>
      <c r="S18" s="39"/>
      <c r="T18" s="39"/>
      <c r="U18" s="39"/>
      <c r="V18" s="39"/>
      <c r="X18" s="125" t="str">
        <f>'NEW-O-ERP'!W25</f>
        <v>Capital Development</v>
      </c>
      <c r="Y18" s="125" t="b">
        <f>'NEW-O-ERP'!X25</f>
        <v>0</v>
      </c>
    </row>
    <row r="19" spans="1:28" s="38" customFormat="1" ht="17.25" customHeight="1" x14ac:dyDescent="0.25">
      <c r="A19" s="54"/>
      <c r="B19" s="108" t="s">
        <v>265</v>
      </c>
      <c r="C19" s="56"/>
      <c r="D19" s="56"/>
      <c r="E19" s="56"/>
      <c r="F19" s="56"/>
      <c r="G19" s="56"/>
      <c r="H19" s="56"/>
      <c r="I19" s="56"/>
      <c r="J19" s="56"/>
      <c r="K19" s="43"/>
      <c r="L19" s="43"/>
      <c r="M19" s="43"/>
      <c r="N19" s="43"/>
      <c r="O19" s="43"/>
      <c r="P19" s="43"/>
      <c r="Q19" s="43"/>
      <c r="R19" s="43"/>
      <c r="S19" s="43"/>
      <c r="T19" s="43"/>
      <c r="U19" s="43"/>
      <c r="V19" s="43"/>
      <c r="X19" s="125" t="str">
        <f>'NEW-O-ERP'!W26</f>
        <v>Capital Vehicle Acquisition</v>
      </c>
      <c r="Y19" s="125" t="b">
        <f>'NEW-O-ERP'!X26</f>
        <v>0</v>
      </c>
      <c r="AB19" s="37"/>
    </row>
    <row r="20" spans="1:28" ht="16.7" customHeight="1" x14ac:dyDescent="0.25">
      <c r="A20" s="52"/>
      <c r="B20" s="47" t="s">
        <v>136</v>
      </c>
      <c r="C20" s="47"/>
      <c r="D20" s="47" t="s">
        <v>137</v>
      </c>
      <c r="E20" s="47"/>
      <c r="F20" s="47"/>
      <c r="G20" s="47" t="s">
        <v>138</v>
      </c>
      <c r="I20" s="47"/>
      <c r="J20" s="47"/>
      <c r="K20" s="39"/>
      <c r="L20" s="39"/>
      <c r="M20" s="39"/>
      <c r="N20" s="39"/>
      <c r="O20" s="39"/>
      <c r="P20" s="39"/>
      <c r="Q20" s="39"/>
      <c r="R20" s="39"/>
      <c r="S20" s="39"/>
      <c r="T20" s="39"/>
      <c r="U20" s="39"/>
      <c r="V20" s="39"/>
      <c r="X20" s="125" t="str">
        <f>'NEW-O-ERP'!W21</f>
        <v>Both</v>
      </c>
      <c r="Y20" s="125" t="b">
        <f>'NEW-O-ERP'!X21</f>
        <v>0</v>
      </c>
    </row>
    <row r="21" spans="1:28" ht="47.25" customHeight="1" x14ac:dyDescent="0.25">
      <c r="A21" s="52"/>
      <c r="B21" s="465" t="str">
        <f>'NEW-O-ERP'!B22:C22</f>
        <v xml:space="preserve">GoTriangle will manage this technological project. </v>
      </c>
      <c r="C21" s="465"/>
      <c r="D21" s="465" t="str">
        <f>'NEW-O-ERP'!D22:F22</f>
        <v xml:space="preserve"> It will serve GOTRIANGLE,
 Wake Transit Plan and Durham-Orange Transit Plan. </v>
      </c>
      <c r="E21" s="465"/>
      <c r="F21" s="465"/>
      <c r="G21" s="465" t="str">
        <f>'NEW-O-ERP'!G22:J22</f>
        <v>The project will improve service by enabling aggregation of data from different sources within the organization to produce meaningful reports that will assist in making business decisions, and be able to separately and jointly compute measures for each partners.</v>
      </c>
      <c r="H21" s="465"/>
      <c r="I21" s="465"/>
      <c r="J21" s="465"/>
      <c r="K21" s="39"/>
      <c r="L21" s="39"/>
      <c r="M21" s="39"/>
      <c r="N21" s="39"/>
      <c r="O21" s="39"/>
      <c r="P21" s="39"/>
      <c r="Q21" s="39"/>
      <c r="R21" s="39"/>
      <c r="S21" s="39"/>
      <c r="T21" s="39"/>
      <c r="U21" s="39"/>
      <c r="V21" s="39"/>
      <c r="X21" s="125" t="str">
        <f>'NEW-O-ERP'!W22</f>
        <v>Operating - Administration</v>
      </c>
      <c r="Y21" s="125" t="b">
        <f>'NEW-O-ERP'!X22</f>
        <v>0</v>
      </c>
    </row>
    <row r="22" spans="1:28" ht="15" customHeight="1" x14ac:dyDescent="0.25">
      <c r="A22" s="52"/>
      <c r="B22" s="57"/>
      <c r="C22" s="57"/>
      <c r="D22" s="57"/>
      <c r="E22" s="57"/>
      <c r="F22" s="57"/>
      <c r="G22" s="57"/>
      <c r="H22" s="57"/>
      <c r="I22" s="57"/>
      <c r="J22" s="57"/>
      <c r="K22" s="39"/>
      <c r="L22" s="39"/>
      <c r="M22" s="39"/>
      <c r="N22" s="39"/>
      <c r="O22" s="39"/>
      <c r="P22" s="39"/>
      <c r="Q22" s="39"/>
      <c r="R22" s="39"/>
      <c r="S22" s="39"/>
      <c r="T22" s="39"/>
      <c r="U22" s="39"/>
      <c r="V22" s="39"/>
      <c r="X22" s="125"/>
      <c r="Y22" s="125"/>
    </row>
    <row r="23" spans="1:28" x14ac:dyDescent="0.25">
      <c r="A23" s="47"/>
      <c r="B23" s="47"/>
      <c r="C23" s="47"/>
      <c r="D23" s="47"/>
      <c r="E23" s="47"/>
      <c r="F23" s="47"/>
      <c r="G23" s="47"/>
      <c r="H23" s="47"/>
      <c r="I23" s="47"/>
      <c r="J23" s="47"/>
      <c r="K23" s="39"/>
      <c r="L23" s="39"/>
      <c r="M23" s="39"/>
      <c r="N23" s="39"/>
      <c r="O23" s="39"/>
      <c r="P23" s="39"/>
      <c r="Q23" s="39"/>
      <c r="R23" s="39"/>
      <c r="S23" s="39"/>
      <c r="T23" s="39"/>
      <c r="U23" s="39"/>
      <c r="V23" s="39"/>
      <c r="X23" s="125"/>
      <c r="Y23" s="125"/>
    </row>
    <row r="24" spans="1:28" ht="26.25" x14ac:dyDescent="0.4">
      <c r="A24" s="58"/>
      <c r="B24" s="60" t="s">
        <v>325</v>
      </c>
      <c r="C24" s="59"/>
      <c r="D24" s="59"/>
      <c r="E24" s="59"/>
      <c r="F24" s="59"/>
      <c r="G24" s="59"/>
      <c r="H24" s="59"/>
      <c r="I24" s="59"/>
      <c r="J24" s="59"/>
      <c r="K24" s="58"/>
      <c r="L24" s="58"/>
      <c r="M24" s="58"/>
      <c r="N24" s="58"/>
      <c r="O24" s="58"/>
      <c r="P24" s="58"/>
      <c r="Q24" s="58"/>
      <c r="R24" s="58"/>
      <c r="S24" s="58"/>
      <c r="T24" s="58"/>
      <c r="U24" s="58"/>
      <c r="V24" s="58"/>
      <c r="X24" s="125"/>
      <c r="Y24" s="125"/>
    </row>
    <row r="25" spans="1:28" ht="5.25" customHeight="1" x14ac:dyDescent="0.4">
      <c r="A25" s="44"/>
      <c r="B25" s="50"/>
      <c r="C25" s="50"/>
      <c r="D25" s="50"/>
      <c r="E25" s="50"/>
      <c r="F25" s="50"/>
      <c r="G25" s="50"/>
      <c r="H25" s="50"/>
      <c r="I25" s="50"/>
      <c r="J25" s="50"/>
      <c r="K25" s="44"/>
      <c r="L25" s="44"/>
      <c r="M25" s="44"/>
      <c r="N25" s="44"/>
      <c r="O25" s="44"/>
      <c r="P25" s="44"/>
      <c r="Q25" s="44"/>
      <c r="R25" s="44"/>
      <c r="S25" s="44"/>
      <c r="T25" s="44"/>
      <c r="U25" s="44"/>
      <c r="V25" s="44"/>
    </row>
    <row r="26" spans="1:28" ht="15.75" x14ac:dyDescent="0.25">
      <c r="A26" s="52"/>
      <c r="B26" s="48"/>
      <c r="C26" s="47"/>
      <c r="D26" s="47"/>
      <c r="E26" s="47"/>
      <c r="F26" s="47"/>
      <c r="G26" s="47"/>
      <c r="H26" s="47"/>
      <c r="I26" s="47"/>
      <c r="J26" s="47"/>
      <c r="K26" s="39"/>
      <c r="L26" s="39"/>
      <c r="M26" s="39"/>
      <c r="N26" s="39"/>
      <c r="O26" s="39"/>
      <c r="P26" s="39"/>
      <c r="Q26" s="39"/>
      <c r="R26" s="39"/>
      <c r="S26" s="39"/>
      <c r="T26" s="39"/>
      <c r="U26" s="39"/>
      <c r="V26" s="39"/>
    </row>
    <row r="27" spans="1:28" x14ac:dyDescent="0.25">
      <c r="A27" s="55"/>
      <c r="B27" s="422" t="s">
        <v>194</v>
      </c>
      <c r="C27" s="422"/>
      <c r="D27" s="422"/>
      <c r="E27" s="422"/>
      <c r="F27" s="422"/>
      <c r="G27" s="422"/>
      <c r="H27" s="422"/>
      <c r="I27" s="422"/>
      <c r="J27" s="422"/>
      <c r="K27" s="39"/>
      <c r="L27" s="39"/>
      <c r="M27" s="39"/>
      <c r="N27" s="39"/>
      <c r="O27" s="39"/>
      <c r="P27" s="39"/>
      <c r="Q27" s="39"/>
      <c r="R27" s="39"/>
      <c r="S27" s="39"/>
      <c r="T27" s="39"/>
      <c r="U27" s="39"/>
      <c r="V27" s="39"/>
    </row>
    <row r="28" spans="1:28" s="38" customFormat="1" x14ac:dyDescent="0.25">
      <c r="A28" s="55"/>
      <c r="C28" s="419" t="s">
        <v>195</v>
      </c>
      <c r="D28" s="420"/>
      <c r="E28" s="421"/>
      <c r="F28" s="137" t="s">
        <v>196</v>
      </c>
      <c r="G28" s="137" t="s">
        <v>197</v>
      </c>
      <c r="H28" s="137" t="s">
        <v>198</v>
      </c>
      <c r="I28" s="137" t="s">
        <v>199</v>
      </c>
      <c r="J28" s="41"/>
      <c r="K28" s="41"/>
      <c r="L28" s="41"/>
      <c r="M28" s="41"/>
      <c r="N28" s="41"/>
      <c r="O28" s="41"/>
      <c r="P28" s="41"/>
      <c r="Q28" s="41"/>
      <c r="R28" s="41"/>
      <c r="S28" s="41"/>
      <c r="T28" s="41"/>
      <c r="U28" s="41"/>
      <c r="V28" s="41"/>
    </row>
    <row r="29" spans="1:28" ht="21" customHeight="1" x14ac:dyDescent="0.25">
      <c r="A29" s="53"/>
      <c r="B29" s="49" t="s">
        <v>92</v>
      </c>
      <c r="C29" s="417" t="str">
        <f>KPI_a</f>
        <v>CO-Specify Enter into a contract with the ERP developer contract.</v>
      </c>
      <c r="D29" s="418"/>
      <c r="E29" s="418"/>
      <c r="F29" s="164"/>
      <c r="G29" s="164"/>
      <c r="H29" s="164"/>
      <c r="I29" s="164"/>
      <c r="J29" s="41"/>
      <c r="K29" s="39"/>
      <c r="L29" s="39"/>
      <c r="M29" s="39"/>
      <c r="N29" s="39"/>
      <c r="O29" s="39"/>
      <c r="P29" s="39"/>
      <c r="Q29" s="39"/>
      <c r="R29" s="39"/>
      <c r="S29" s="39"/>
      <c r="T29" s="39"/>
      <c r="U29" s="39"/>
      <c r="V29" s="39"/>
    </row>
    <row r="30" spans="1:28" ht="21" customHeight="1" x14ac:dyDescent="0.25">
      <c r="A30" s="53"/>
      <c r="B30" s="49" t="s">
        <v>93</v>
      </c>
      <c r="C30" s="417" t="str">
        <f>KPI_b</f>
        <v>CO-Specify Develop the ERP System.</v>
      </c>
      <c r="D30" s="418"/>
      <c r="E30" s="418"/>
      <c r="F30" s="165"/>
      <c r="G30" s="165"/>
      <c r="H30" s="165"/>
      <c r="I30" s="165"/>
      <c r="J30" s="41"/>
      <c r="K30" s="39"/>
      <c r="L30" s="39"/>
      <c r="M30" s="39"/>
      <c r="N30" s="39"/>
      <c r="O30" s="39"/>
      <c r="P30" s="39"/>
      <c r="Q30" s="39"/>
      <c r="R30" s="39"/>
      <c r="S30" s="39"/>
      <c r="T30" s="39"/>
      <c r="U30" s="39"/>
      <c r="V30" s="39"/>
    </row>
    <row r="31" spans="1:28" ht="21" customHeight="1" x14ac:dyDescent="0.25">
      <c r="A31" s="53"/>
      <c r="B31" s="49" t="s">
        <v>94</v>
      </c>
      <c r="C31" s="417" t="str">
        <f>KPI_c</f>
        <v>CO-Specify Implement the ERP System.</v>
      </c>
      <c r="D31" s="418"/>
      <c r="E31" s="418"/>
      <c r="F31" s="165"/>
      <c r="G31" s="165"/>
      <c r="H31" s="165"/>
      <c r="I31" s="165"/>
      <c r="J31" s="41"/>
      <c r="K31" s="39"/>
      <c r="L31" s="39"/>
      <c r="M31" s="39"/>
      <c r="N31" s="39"/>
      <c r="O31" s="39"/>
      <c r="P31" s="39"/>
      <c r="Q31" s="39"/>
      <c r="R31" s="39"/>
      <c r="S31" s="39"/>
      <c r="T31" s="39"/>
      <c r="U31" s="39"/>
      <c r="V31" s="39"/>
    </row>
    <row r="32" spans="1:28" ht="21" customHeight="1" x14ac:dyDescent="0.25">
      <c r="A32" s="39"/>
      <c r="B32" s="39"/>
      <c r="C32" s="39"/>
      <c r="D32" s="39"/>
      <c r="E32" s="39"/>
      <c r="F32" s="39"/>
      <c r="G32" s="39"/>
      <c r="H32" s="39"/>
      <c r="I32" s="39"/>
      <c r="J32" s="39"/>
      <c r="K32" s="39"/>
      <c r="L32" s="39"/>
      <c r="M32" s="39"/>
      <c r="N32" s="39"/>
      <c r="O32" s="39"/>
      <c r="P32" s="39"/>
      <c r="Q32" s="39"/>
      <c r="R32" s="39"/>
      <c r="S32" s="39"/>
      <c r="T32" s="39"/>
      <c r="U32" s="39"/>
      <c r="V32" s="39"/>
    </row>
    <row r="33" spans="1:22" ht="26.25" customHeight="1" x14ac:dyDescent="0.4">
      <c r="A33" s="58"/>
      <c r="B33" s="60" t="s">
        <v>326</v>
      </c>
      <c r="C33" s="59"/>
      <c r="D33" s="59"/>
      <c r="E33" s="59"/>
      <c r="F33" s="59"/>
      <c r="G33" s="59"/>
      <c r="H33" s="59"/>
      <c r="I33" s="59"/>
      <c r="J33" s="59"/>
      <c r="K33" s="58"/>
      <c r="L33" s="58"/>
      <c r="M33" s="58"/>
      <c r="N33" s="58"/>
      <c r="O33" s="58"/>
      <c r="P33" s="58"/>
      <c r="Q33" s="58"/>
      <c r="R33" s="58"/>
      <c r="S33" s="58"/>
      <c r="T33" s="58"/>
      <c r="U33" s="58"/>
      <c r="V33" s="58"/>
    </row>
    <row r="34" spans="1:22" ht="26.25" x14ac:dyDescent="0.4">
      <c r="A34" s="53"/>
      <c r="B34" s="47"/>
      <c r="C34" s="47"/>
      <c r="D34" s="47"/>
      <c r="E34" s="47"/>
      <c r="F34" s="47"/>
      <c r="G34" s="47"/>
      <c r="H34" s="47"/>
      <c r="I34" s="47"/>
      <c r="J34" s="47"/>
      <c r="K34" s="39"/>
      <c r="L34" s="44"/>
      <c r="M34" s="44"/>
      <c r="N34" s="44"/>
      <c r="O34" s="44"/>
      <c r="P34" s="44"/>
      <c r="Q34" s="44"/>
      <c r="R34" s="44"/>
      <c r="S34" s="44"/>
      <c r="T34" s="44"/>
      <c r="U34" s="44"/>
      <c r="V34" s="44"/>
    </row>
    <row r="35" spans="1:22" ht="26.25" x14ac:dyDescent="0.4">
      <c r="A35" s="53"/>
      <c r="B35" s="47"/>
      <c r="C35" s="47"/>
      <c r="D35" s="47"/>
      <c r="E35" s="47"/>
      <c r="F35" s="47"/>
      <c r="G35" s="47"/>
      <c r="H35" s="47"/>
      <c r="I35" s="47"/>
      <c r="J35" s="47"/>
      <c r="K35" s="39"/>
      <c r="L35" s="44"/>
      <c r="M35" s="44"/>
      <c r="N35" s="44"/>
      <c r="O35" s="44"/>
      <c r="P35" s="44"/>
      <c r="Q35" s="44"/>
      <c r="R35" s="44"/>
      <c r="S35" s="44"/>
      <c r="T35" s="44"/>
      <c r="U35" s="44"/>
      <c r="V35" s="44"/>
    </row>
    <row r="36" spans="1:22" ht="26.25" x14ac:dyDescent="0.4">
      <c r="A36" s="53"/>
      <c r="B36" s="47"/>
      <c r="C36" s="47"/>
      <c r="D36" s="47"/>
      <c r="E36" s="47"/>
      <c r="F36" s="47"/>
      <c r="G36" s="47"/>
      <c r="H36" s="47"/>
      <c r="I36" s="47"/>
      <c r="J36" s="47"/>
      <c r="K36" s="39"/>
      <c r="L36" s="44"/>
      <c r="M36" s="44"/>
      <c r="N36" s="44"/>
      <c r="O36" s="44"/>
      <c r="P36" s="44"/>
      <c r="Q36" s="44"/>
      <c r="R36" s="44"/>
      <c r="S36" s="44"/>
      <c r="T36" s="44"/>
      <c r="U36" s="44"/>
      <c r="V36" s="44"/>
    </row>
    <row r="37" spans="1:22" ht="26.25" x14ac:dyDescent="0.4">
      <c r="A37" s="53"/>
      <c r="B37" s="47"/>
      <c r="C37" s="47"/>
      <c r="D37" s="47"/>
      <c r="E37" s="47"/>
      <c r="F37" s="47"/>
      <c r="G37" s="47"/>
      <c r="H37" s="47"/>
      <c r="I37" s="47"/>
      <c r="J37" s="47"/>
      <c r="K37" s="39"/>
      <c r="L37" s="44"/>
      <c r="M37" s="44"/>
      <c r="N37" s="44"/>
      <c r="O37" s="44"/>
      <c r="P37" s="44"/>
      <c r="Q37" s="44"/>
      <c r="R37" s="44"/>
      <c r="S37" s="44"/>
      <c r="T37" s="44"/>
      <c r="U37" s="44"/>
      <c r="V37" s="44"/>
    </row>
    <row r="38" spans="1:22" ht="26.25" x14ac:dyDescent="0.4">
      <c r="A38" s="53"/>
      <c r="B38" s="47"/>
      <c r="C38" s="47"/>
      <c r="D38" s="47"/>
      <c r="E38" s="47"/>
      <c r="F38" s="47"/>
      <c r="G38" s="47"/>
      <c r="H38" s="47"/>
      <c r="I38" s="47"/>
      <c r="J38" s="47"/>
      <c r="K38" s="39"/>
      <c r="L38" s="44"/>
      <c r="M38" s="44"/>
      <c r="N38" s="44"/>
      <c r="O38" s="44"/>
      <c r="P38" s="44"/>
      <c r="Q38" s="44"/>
      <c r="R38" s="44"/>
      <c r="S38" s="44"/>
      <c r="T38" s="44"/>
      <c r="U38" s="44"/>
      <c r="V38" s="44"/>
    </row>
    <row r="39" spans="1:22" ht="26.25" x14ac:dyDescent="0.4">
      <c r="A39" s="53"/>
      <c r="B39" s="47"/>
      <c r="C39" s="47"/>
      <c r="D39" s="47"/>
      <c r="E39" s="47"/>
      <c r="F39" s="47"/>
      <c r="G39" s="47"/>
      <c r="H39" s="47"/>
      <c r="I39" s="47"/>
      <c r="J39" s="47"/>
      <c r="K39" s="39"/>
      <c r="L39" s="44"/>
      <c r="M39" s="44"/>
      <c r="N39" s="44"/>
      <c r="O39" s="44"/>
      <c r="P39" s="44"/>
      <c r="Q39" s="44"/>
      <c r="R39" s="44"/>
      <c r="S39" s="44"/>
      <c r="T39" s="44"/>
      <c r="U39" s="44"/>
      <c r="V39" s="44"/>
    </row>
    <row r="40" spans="1:22" ht="26.25" x14ac:dyDescent="0.4">
      <c r="A40" s="53"/>
      <c r="B40" s="47"/>
      <c r="C40" s="47"/>
      <c r="D40" s="47"/>
      <c r="E40" s="47"/>
      <c r="F40" s="47"/>
      <c r="G40" s="47"/>
      <c r="H40" s="47"/>
      <c r="I40" s="47"/>
      <c r="J40" s="47"/>
      <c r="K40" s="39"/>
      <c r="L40" s="44"/>
      <c r="M40" s="44"/>
      <c r="N40" s="44"/>
      <c r="O40" s="44"/>
      <c r="P40" s="44"/>
      <c r="Q40" s="44"/>
      <c r="R40" s="44"/>
      <c r="S40" s="44"/>
      <c r="T40" s="44"/>
      <c r="U40" s="44"/>
      <c r="V40" s="44"/>
    </row>
    <row r="41" spans="1:22" ht="26.25" x14ac:dyDescent="0.4">
      <c r="A41" s="53"/>
      <c r="B41" s="47"/>
      <c r="C41" s="47"/>
      <c r="D41" s="47"/>
      <c r="E41" s="47"/>
      <c r="F41" s="47"/>
      <c r="G41" s="47"/>
      <c r="H41" s="47"/>
      <c r="I41" s="47"/>
      <c r="J41" s="47"/>
      <c r="K41" s="39"/>
      <c r="L41" s="44"/>
      <c r="M41" s="44"/>
      <c r="N41" s="44"/>
      <c r="O41" s="44"/>
      <c r="P41" s="44"/>
      <c r="Q41" s="44"/>
      <c r="R41" s="44"/>
      <c r="S41" s="44"/>
      <c r="T41" s="44"/>
      <c r="U41" s="44"/>
      <c r="V41" s="44"/>
    </row>
    <row r="42" spans="1:22" ht="26.25" x14ac:dyDescent="0.4">
      <c r="A42" s="53"/>
      <c r="B42" s="47"/>
      <c r="C42" s="47"/>
      <c r="D42" s="47"/>
      <c r="E42" s="47"/>
      <c r="F42" s="47"/>
      <c r="G42" s="47"/>
      <c r="H42" s="47"/>
      <c r="I42" s="47"/>
      <c r="J42" s="47"/>
      <c r="K42" s="39"/>
      <c r="L42" s="44"/>
      <c r="M42" s="44"/>
      <c r="N42" s="44"/>
      <c r="O42" s="44"/>
      <c r="P42" s="44"/>
      <c r="Q42" s="44"/>
      <c r="R42" s="44"/>
      <c r="S42" s="44"/>
      <c r="T42" s="44"/>
      <c r="U42" s="44"/>
      <c r="V42" s="44"/>
    </row>
    <row r="43" spans="1:22" x14ac:dyDescent="0.25">
      <c r="A43" s="53"/>
      <c r="B43" s="47"/>
      <c r="C43" s="47"/>
      <c r="D43" s="47"/>
      <c r="E43" s="47"/>
      <c r="F43" s="47"/>
      <c r="G43" s="47"/>
      <c r="H43" s="47"/>
      <c r="I43" s="47"/>
      <c r="J43" s="47"/>
      <c r="K43" s="39"/>
      <c r="L43" s="39"/>
      <c r="M43" s="39"/>
      <c r="N43" s="39"/>
      <c r="O43" s="39"/>
      <c r="P43" s="39"/>
      <c r="Q43" s="39"/>
      <c r="R43" s="39"/>
      <c r="S43" s="39"/>
      <c r="T43" s="39"/>
      <c r="U43" s="39"/>
      <c r="V43" s="39"/>
    </row>
    <row r="44" spans="1:22" x14ac:dyDescent="0.25">
      <c r="A44" s="47"/>
      <c r="B44" s="47"/>
      <c r="C44" s="47"/>
      <c r="D44" s="47"/>
      <c r="E44" s="47"/>
      <c r="F44" s="47"/>
      <c r="G44" s="47"/>
      <c r="H44" s="47"/>
      <c r="I44" s="47"/>
      <c r="J44" s="47"/>
      <c r="K44" s="39"/>
      <c r="L44" s="39"/>
      <c r="M44" s="39"/>
      <c r="N44" s="39"/>
      <c r="O44" s="39"/>
      <c r="P44" s="39"/>
      <c r="Q44" s="39"/>
      <c r="R44" s="39"/>
      <c r="S44" s="39"/>
      <c r="T44" s="39"/>
      <c r="U44" s="39"/>
      <c r="V44" s="39"/>
    </row>
  </sheetData>
  <sheetProtection selectLockedCells="1"/>
  <customSheetViews>
    <customSheetView guid="{CC421301-7D2A-4DBE-94A6-924C3287D0FE}" scale="80" showPageBreaks="1" printArea="1" hiddenColumns="1" state="hidden" view="pageBreakPreview">
      <selection activeCell="B17" sqref="B17:J17"/>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A57ED495-A8F1-41AA-920B-D492B709C260}" scale="80" showPageBreaks="1" printArea="1" hiddenColumns="1" view="pageBreakPreview">
      <selection activeCell="V1" sqref="V1:AC1048576"/>
      <pageMargins left="0.25" right="0.25" top="0.75" bottom="0.75" header="0.3" footer="0.3"/>
      <printOptions horizontalCentered="1"/>
      <pageSetup scale="50" fitToHeight="4"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4D895310-04B4-4FFF-ADA4-767CB2A31A78}" scale="80" showPageBreaks="1" printArea="1" hiddenColumns="1" view="pageBreakPreview">
      <selection activeCell="B16" sqref="B16:J16"/>
      <pageMargins left="0.25" right="0.25" top="0.75" bottom="0.75" header="0.3" footer="0.3"/>
      <printOptions horizontalCentered="1"/>
      <pageSetup scale="50" fitToHeight="4" orientation="portrait" r:id="rId3"/>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35">
    <mergeCell ref="B3:C4"/>
    <mergeCell ref="D3:H3"/>
    <mergeCell ref="D4:H4"/>
    <mergeCell ref="F13:H14"/>
    <mergeCell ref="F11:H11"/>
    <mergeCell ref="F10:H10"/>
    <mergeCell ref="B13:C14"/>
    <mergeCell ref="D13:E14"/>
    <mergeCell ref="B1:C1"/>
    <mergeCell ref="D1:H1"/>
    <mergeCell ref="B2:C2"/>
    <mergeCell ref="D2:H2"/>
    <mergeCell ref="I2:J2"/>
    <mergeCell ref="B15:C15"/>
    <mergeCell ref="D15:J15"/>
    <mergeCell ref="B16:J16"/>
    <mergeCell ref="B9:C9"/>
    <mergeCell ref="I9:J9"/>
    <mergeCell ref="B10:C11"/>
    <mergeCell ref="B12:C12"/>
    <mergeCell ref="D12:E12"/>
    <mergeCell ref="I12:J12"/>
    <mergeCell ref="D10:D11"/>
    <mergeCell ref="E10:E11"/>
    <mergeCell ref="G21:J21"/>
    <mergeCell ref="B27:J27"/>
    <mergeCell ref="C28:E28"/>
    <mergeCell ref="B17:D17"/>
    <mergeCell ref="F17:G17"/>
    <mergeCell ref="H17:J17"/>
    <mergeCell ref="C29:E29"/>
    <mergeCell ref="C30:E30"/>
    <mergeCell ref="C31:E31"/>
    <mergeCell ref="B21:C21"/>
    <mergeCell ref="D21:F21"/>
  </mergeCells>
  <dataValidations count="1">
    <dataValidation type="list" allowBlank="1" showInputMessage="1" showErrorMessage="1" sqref="I2:J2">
      <formula1>$AC$2:$AC$6</formula1>
    </dataValidation>
  </dataValidations>
  <hyperlinks>
    <hyperlink ref="F11" r:id="rId4" display="elandfried@gotriangle.org "/>
    <hyperlink ref="F10" r:id="rId5" display="elandfried@gotriangle.org "/>
  </hyperlinks>
  <printOptions horizontalCentered="1"/>
  <pageMargins left="0.25" right="0.25" top="0.75" bottom="0.75" header="0.3" footer="0.3"/>
  <pageSetup scale="50" fitToHeight="4" orientation="portrait" r:id="rId6"/>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drawing r:id="rId7"/>
  <legacyDrawing r:id="rId8"/>
  <mc:AlternateContent xmlns:mc="http://schemas.openxmlformats.org/markup-compatibility/2006">
    <mc:Choice Requires="x14">
      <controls>
        <mc:AlternateContent xmlns:mc="http://schemas.openxmlformats.org/markup-compatibility/2006">
          <mc:Choice Requires="x14">
            <control shapeId="21505" r:id="rId9" name="Check Box 1">
              <controlPr defaultSize="0" autoFill="0" autoLine="0" autoPict="0">
                <anchor moveWithCells="1">
                  <from>
                    <xdr:col>1</xdr:col>
                    <xdr:colOff>762000</xdr:colOff>
                    <xdr:row>5</xdr:row>
                    <xdr:rowOff>47625</xdr:rowOff>
                  </from>
                  <to>
                    <xdr:col>2</xdr:col>
                    <xdr:colOff>733425</xdr:colOff>
                    <xdr:row>5</xdr:row>
                    <xdr:rowOff>228600</xdr:rowOff>
                  </to>
                </anchor>
              </controlPr>
            </control>
          </mc:Choice>
        </mc:AlternateContent>
        <mc:AlternateContent xmlns:mc="http://schemas.openxmlformats.org/markup-compatibility/2006">
          <mc:Choice Requires="x14">
            <control shapeId="21506" r:id="rId10" name="Check Box 2">
              <controlPr defaultSize="0" autoFill="0" autoLine="0" autoPict="0">
                <anchor moveWithCells="1">
                  <from>
                    <xdr:col>2</xdr:col>
                    <xdr:colOff>1314450</xdr:colOff>
                    <xdr:row>5</xdr:row>
                    <xdr:rowOff>38100</xdr:rowOff>
                  </from>
                  <to>
                    <xdr:col>3</xdr:col>
                    <xdr:colOff>1371600</xdr:colOff>
                    <xdr:row>5</xdr:row>
                    <xdr:rowOff>219075</xdr:rowOff>
                  </to>
                </anchor>
              </controlPr>
            </control>
          </mc:Choice>
        </mc:AlternateContent>
        <mc:AlternateContent xmlns:mc="http://schemas.openxmlformats.org/markup-compatibility/2006">
          <mc:Choice Requires="x14">
            <control shapeId="21507" r:id="rId11" name="Check Box 3">
              <controlPr defaultSize="0" autoFill="0" autoLine="0" autoPict="0">
                <anchor moveWithCells="1">
                  <from>
                    <xdr:col>4</xdr:col>
                    <xdr:colOff>561975</xdr:colOff>
                    <xdr:row>5</xdr:row>
                    <xdr:rowOff>38100</xdr:rowOff>
                  </from>
                  <to>
                    <xdr:col>5</xdr:col>
                    <xdr:colOff>638175</xdr:colOff>
                    <xdr:row>5</xdr:row>
                    <xdr:rowOff>228600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0"/>
  <sheetViews>
    <sheetView view="pageBreakPreview" topLeftCell="A7" zoomScale="85" zoomScaleNormal="115" zoomScaleSheetLayoutView="85" workbookViewId="0">
      <selection activeCell="B17" sqref="B17:J17"/>
    </sheetView>
  </sheetViews>
  <sheetFormatPr defaultRowHeight="15.75" x14ac:dyDescent="0.25"/>
  <cols>
    <col min="1" max="1" width="3.125" style="141" customWidth="1"/>
    <col min="2" max="2" width="88.25" customWidth="1"/>
    <col min="3" max="3" width="2.75" customWidth="1"/>
  </cols>
  <sheetData>
    <row r="1" spans="2:7" ht="23.25" x14ac:dyDescent="0.25">
      <c r="B1" s="140" t="s">
        <v>296</v>
      </c>
      <c r="C1" s="141"/>
      <c r="D1" s="141"/>
      <c r="E1" s="141"/>
      <c r="F1" s="141"/>
      <c r="G1" s="141"/>
    </row>
    <row r="2" spans="2:7" ht="23.25" x14ac:dyDescent="0.25">
      <c r="B2" s="140" t="s">
        <v>297</v>
      </c>
      <c r="C2" s="141"/>
      <c r="D2" s="141"/>
      <c r="E2" s="141"/>
      <c r="F2" s="141"/>
      <c r="G2" s="141"/>
    </row>
    <row r="3" spans="2:7" x14ac:dyDescent="0.25">
      <c r="B3" s="142"/>
      <c r="C3" s="141"/>
      <c r="D3" s="141"/>
      <c r="E3" s="141"/>
      <c r="F3" s="141"/>
      <c r="G3" s="141"/>
    </row>
    <row r="4" spans="2:7" x14ac:dyDescent="0.25">
      <c r="B4" s="142"/>
      <c r="C4" s="141"/>
      <c r="D4" s="141"/>
      <c r="E4" s="141"/>
      <c r="F4" s="141"/>
      <c r="G4" s="141"/>
    </row>
    <row r="5" spans="2:7" ht="18" x14ac:dyDescent="0.25">
      <c r="B5" s="143" t="s">
        <v>298</v>
      </c>
      <c r="C5" s="141"/>
      <c r="D5" s="141"/>
      <c r="E5" s="141"/>
      <c r="F5" s="141"/>
      <c r="G5" s="141"/>
    </row>
    <row r="6" spans="2:7" x14ac:dyDescent="0.25">
      <c r="B6" s="144"/>
      <c r="C6" s="141"/>
      <c r="D6" s="141"/>
      <c r="E6" s="141"/>
      <c r="F6" s="141"/>
      <c r="G6" s="141"/>
    </row>
    <row r="7" spans="2:7" ht="94.5" x14ac:dyDescent="0.25">
      <c r="B7" s="145" t="s">
        <v>299</v>
      </c>
      <c r="C7" s="141"/>
      <c r="D7" s="141"/>
      <c r="E7" s="141"/>
      <c r="F7" s="141"/>
      <c r="G7" s="141"/>
    </row>
    <row r="8" spans="2:7" x14ac:dyDescent="0.25">
      <c r="B8" s="146"/>
      <c r="C8" s="141"/>
      <c r="D8" s="141"/>
      <c r="E8" s="141"/>
      <c r="F8" s="141"/>
      <c r="G8" s="141"/>
    </row>
    <row r="9" spans="2:7" ht="141.75" x14ac:dyDescent="0.25">
      <c r="B9" s="145" t="s">
        <v>300</v>
      </c>
      <c r="C9" s="141"/>
      <c r="D9" s="141"/>
      <c r="E9" s="141"/>
      <c r="F9" s="141"/>
      <c r="G9" s="141"/>
    </row>
    <row r="10" spans="2:7" x14ac:dyDescent="0.25">
      <c r="B10" s="145" t="s">
        <v>301</v>
      </c>
      <c r="C10" s="141"/>
      <c r="D10" s="141"/>
      <c r="E10" s="141"/>
      <c r="F10" s="141"/>
      <c r="G10" s="141"/>
    </row>
    <row r="11" spans="2:7" ht="31.5" x14ac:dyDescent="0.25">
      <c r="B11" s="147" t="s">
        <v>313</v>
      </c>
      <c r="C11" s="141"/>
      <c r="D11" s="141"/>
      <c r="E11" s="141"/>
      <c r="F11" s="141"/>
      <c r="G11" s="141"/>
    </row>
    <row r="12" spans="2:7" x14ac:dyDescent="0.25">
      <c r="B12" s="145"/>
      <c r="C12" s="141"/>
      <c r="D12" s="141"/>
      <c r="E12" s="141"/>
      <c r="F12" s="141"/>
      <c r="G12" s="141"/>
    </row>
    <row r="13" spans="2:7" ht="18" x14ac:dyDescent="0.25">
      <c r="B13" s="148" t="s">
        <v>302</v>
      </c>
      <c r="C13" s="141"/>
      <c r="D13" s="141"/>
      <c r="E13" s="141"/>
      <c r="F13" s="141"/>
      <c r="G13" s="141"/>
    </row>
    <row r="14" spans="2:7" x14ac:dyDescent="0.25">
      <c r="B14" s="149"/>
      <c r="C14" s="141"/>
      <c r="D14" s="141"/>
      <c r="E14" s="141"/>
      <c r="F14" s="141"/>
      <c r="G14" s="141"/>
    </row>
    <row r="15" spans="2:7" ht="41.25" customHeight="1" x14ac:dyDescent="0.25">
      <c r="B15" s="172" t="s">
        <v>354</v>
      </c>
      <c r="C15" s="141"/>
      <c r="D15" s="141"/>
      <c r="E15" s="141"/>
      <c r="F15" s="141"/>
      <c r="G15" s="141"/>
    </row>
    <row r="16" spans="2:7" x14ac:dyDescent="0.25">
      <c r="B16" s="145"/>
      <c r="C16" s="141"/>
      <c r="D16" s="141"/>
      <c r="E16" s="141"/>
      <c r="F16" s="141"/>
      <c r="G16" s="141"/>
    </row>
    <row r="17" spans="2:7" ht="18" x14ac:dyDescent="0.25">
      <c r="B17" s="148" t="s">
        <v>303</v>
      </c>
      <c r="C17" s="141"/>
      <c r="D17" s="141"/>
      <c r="E17" s="141"/>
      <c r="F17" s="141"/>
      <c r="G17" s="141"/>
    </row>
    <row r="18" spans="2:7" x14ac:dyDescent="0.25">
      <c r="B18" s="150"/>
      <c r="C18" s="141"/>
      <c r="D18" s="141"/>
      <c r="E18" s="141"/>
      <c r="F18" s="141"/>
      <c r="G18" s="141"/>
    </row>
    <row r="19" spans="2:7" x14ac:dyDescent="0.25">
      <c r="B19" s="151" t="s">
        <v>304</v>
      </c>
      <c r="C19" s="141"/>
      <c r="D19" s="141"/>
      <c r="E19" s="141"/>
      <c r="F19" s="141"/>
      <c r="G19" s="141"/>
    </row>
    <row r="20" spans="2:7" ht="63" x14ac:dyDescent="0.25">
      <c r="B20" s="145" t="s">
        <v>305</v>
      </c>
      <c r="C20" s="141"/>
      <c r="D20" s="141"/>
      <c r="E20" s="141"/>
      <c r="F20" s="141"/>
      <c r="G20" s="141"/>
    </row>
    <row r="21" spans="2:7" x14ac:dyDescent="0.25">
      <c r="B21" s="152"/>
      <c r="C21" s="141"/>
      <c r="D21" s="141"/>
      <c r="E21" s="141"/>
      <c r="F21" s="141"/>
      <c r="G21" s="141"/>
    </row>
    <row r="22" spans="2:7" x14ac:dyDescent="0.25">
      <c r="B22" s="153"/>
      <c r="C22" s="141"/>
      <c r="D22" s="141"/>
      <c r="E22" s="141"/>
      <c r="F22" s="141"/>
      <c r="G22" s="141"/>
    </row>
    <row r="23" spans="2:7" x14ac:dyDescent="0.25">
      <c r="B23" s="153"/>
      <c r="C23" s="141"/>
      <c r="D23" s="141"/>
      <c r="E23" s="141"/>
      <c r="F23" s="141"/>
      <c r="G23" s="141"/>
    </row>
    <row r="24" spans="2:7" x14ac:dyDescent="0.25">
      <c r="B24" s="153"/>
      <c r="C24" s="141"/>
      <c r="D24" s="141"/>
      <c r="E24" s="141"/>
      <c r="F24" s="141"/>
      <c r="G24" s="141"/>
    </row>
    <row r="25" spans="2:7" x14ac:dyDescent="0.25">
      <c r="B25" s="153"/>
      <c r="C25" s="141"/>
      <c r="D25" s="141"/>
      <c r="E25" s="141"/>
      <c r="F25" s="141"/>
      <c r="G25" s="141"/>
    </row>
    <row r="26" spans="2:7" x14ac:dyDescent="0.25">
      <c r="B26" s="153"/>
      <c r="C26" s="141"/>
      <c r="D26" s="141"/>
      <c r="E26" s="141"/>
      <c r="F26" s="141"/>
      <c r="G26" s="141"/>
    </row>
    <row r="27" spans="2:7" x14ac:dyDescent="0.25">
      <c r="B27" s="153"/>
      <c r="C27" s="141"/>
      <c r="D27" s="141"/>
      <c r="E27" s="141"/>
      <c r="F27" s="141"/>
      <c r="G27" s="141"/>
    </row>
    <row r="28" spans="2:7" x14ac:dyDescent="0.25">
      <c r="B28" s="153"/>
      <c r="C28" s="141"/>
      <c r="D28" s="141"/>
      <c r="E28" s="141"/>
      <c r="F28" s="141"/>
      <c r="G28" s="141"/>
    </row>
    <row r="29" spans="2:7" x14ac:dyDescent="0.25">
      <c r="B29" s="153"/>
      <c r="C29" s="141"/>
      <c r="D29" s="141"/>
      <c r="E29" s="141"/>
      <c r="F29" s="141"/>
      <c r="G29" s="141"/>
    </row>
    <row r="30" spans="2:7" x14ac:dyDescent="0.25">
      <c r="B30" s="153"/>
      <c r="C30" s="141"/>
      <c r="D30" s="141"/>
      <c r="E30" s="141"/>
      <c r="F30" s="141"/>
      <c r="G30" s="141"/>
    </row>
    <row r="31" spans="2:7" x14ac:dyDescent="0.25">
      <c r="B31" s="153"/>
      <c r="C31" s="141"/>
      <c r="D31" s="141"/>
      <c r="E31" s="141"/>
      <c r="F31" s="141"/>
      <c r="G31" s="141"/>
    </row>
    <row r="32" spans="2:7" x14ac:dyDescent="0.25">
      <c r="B32" s="153"/>
      <c r="C32" s="141"/>
      <c r="D32" s="141"/>
      <c r="E32" s="141"/>
      <c r="F32" s="141"/>
      <c r="G32" s="141"/>
    </row>
    <row r="33" spans="2:7" x14ac:dyDescent="0.25">
      <c r="B33" s="153"/>
      <c r="C33" s="141"/>
      <c r="D33" s="141"/>
      <c r="E33" s="141"/>
      <c r="F33" s="141"/>
      <c r="G33" s="141"/>
    </row>
    <row r="34" spans="2:7" x14ac:dyDescent="0.25">
      <c r="B34" s="153"/>
      <c r="C34" s="141"/>
      <c r="D34" s="141"/>
      <c r="E34" s="141"/>
      <c r="F34" s="141"/>
      <c r="G34" s="141"/>
    </row>
    <row r="35" spans="2:7" x14ac:dyDescent="0.25">
      <c r="B35" s="153"/>
      <c r="C35" s="141"/>
      <c r="D35" s="141"/>
      <c r="E35" s="141"/>
      <c r="F35" s="141"/>
      <c r="G35" s="141"/>
    </row>
    <row r="36" spans="2:7" x14ac:dyDescent="0.25">
      <c r="B36" s="153"/>
      <c r="C36" s="141"/>
      <c r="D36" s="141"/>
      <c r="E36" s="141"/>
      <c r="F36" s="141"/>
      <c r="G36" s="141"/>
    </row>
    <row r="37" spans="2:7" x14ac:dyDescent="0.25">
      <c r="B37" s="153"/>
      <c r="C37" s="141"/>
      <c r="D37" s="141"/>
      <c r="E37" s="141"/>
      <c r="F37" s="141"/>
      <c r="G37" s="141"/>
    </row>
    <row r="38" spans="2:7" x14ac:dyDescent="0.25">
      <c r="B38" s="149"/>
      <c r="C38" s="141"/>
      <c r="D38" s="141"/>
      <c r="E38" s="141"/>
      <c r="F38" s="141"/>
      <c r="G38" s="141"/>
    </row>
    <row r="39" spans="2:7" x14ac:dyDescent="0.25">
      <c r="B39" s="151" t="s">
        <v>306</v>
      </c>
      <c r="C39" s="141"/>
      <c r="D39" s="141"/>
      <c r="E39" s="141"/>
      <c r="F39" s="141"/>
      <c r="G39" s="141"/>
    </row>
    <row r="40" spans="2:7" x14ac:dyDescent="0.25">
      <c r="B40" s="150"/>
      <c r="C40" s="141"/>
      <c r="D40" s="141"/>
      <c r="E40" s="141"/>
      <c r="F40" s="141"/>
      <c r="G40" s="141"/>
    </row>
    <row r="41" spans="2:7" x14ac:dyDescent="0.25">
      <c r="B41" s="145" t="s">
        <v>307</v>
      </c>
      <c r="C41" s="141"/>
      <c r="D41" s="141"/>
      <c r="E41" s="141"/>
      <c r="F41" s="141"/>
      <c r="G41" s="141"/>
    </row>
    <row r="42" spans="2:7" ht="176.25" customHeight="1" x14ac:dyDescent="0.25">
      <c r="B42" s="141"/>
      <c r="C42" s="141"/>
      <c r="D42" s="141"/>
      <c r="E42" s="141"/>
      <c r="F42" s="141"/>
      <c r="G42" s="141"/>
    </row>
    <row r="43" spans="2:7" x14ac:dyDescent="0.25">
      <c r="B43" s="149"/>
      <c r="C43" s="141"/>
      <c r="D43" s="141"/>
      <c r="E43" s="141"/>
      <c r="F43" s="141"/>
      <c r="G43" s="141"/>
    </row>
    <row r="44" spans="2:7" x14ac:dyDescent="0.25">
      <c r="B44" s="151" t="s">
        <v>265</v>
      </c>
      <c r="C44" s="141"/>
      <c r="D44" s="141"/>
      <c r="E44" s="141"/>
      <c r="F44" s="141"/>
      <c r="G44" s="141"/>
    </row>
    <row r="45" spans="2:7" x14ac:dyDescent="0.25">
      <c r="B45" s="149"/>
      <c r="C45" s="141"/>
      <c r="D45" s="141"/>
      <c r="E45" s="141"/>
      <c r="F45" s="141"/>
      <c r="G45" s="141"/>
    </row>
    <row r="46" spans="2:7" x14ac:dyDescent="0.25">
      <c r="B46" s="145" t="s">
        <v>308</v>
      </c>
      <c r="C46" s="141"/>
      <c r="D46" s="141"/>
      <c r="E46" s="141"/>
      <c r="F46" s="141"/>
      <c r="G46" s="141"/>
    </row>
    <row r="47" spans="2:7" ht="30.75" customHeight="1" x14ac:dyDescent="0.25">
      <c r="B47" s="141"/>
      <c r="C47" s="141"/>
      <c r="D47" s="141"/>
      <c r="E47" s="141"/>
      <c r="F47" s="141"/>
      <c r="G47" s="141"/>
    </row>
    <row r="48" spans="2:7" x14ac:dyDescent="0.25">
      <c r="B48" s="147"/>
      <c r="C48" s="141"/>
      <c r="D48" s="141"/>
      <c r="E48" s="141"/>
      <c r="F48" s="141"/>
      <c r="G48" s="141"/>
    </row>
    <row r="49" spans="2:7" x14ac:dyDescent="0.25">
      <c r="B49" s="147"/>
      <c r="C49" s="141"/>
      <c r="D49" s="141"/>
      <c r="E49" s="141"/>
      <c r="F49" s="141"/>
      <c r="G49" s="141"/>
    </row>
    <row r="50" spans="2:7" ht="66" customHeight="1" x14ac:dyDescent="0.25">
      <c r="B50" s="147"/>
      <c r="C50" s="141"/>
      <c r="D50" s="141"/>
      <c r="E50" s="141"/>
      <c r="F50" s="141"/>
      <c r="G50" s="141"/>
    </row>
    <row r="51" spans="2:7" x14ac:dyDescent="0.25">
      <c r="B51" s="147"/>
      <c r="C51" s="141"/>
      <c r="D51" s="141"/>
      <c r="E51" s="141"/>
      <c r="F51" s="141"/>
      <c r="G51" s="141"/>
    </row>
    <row r="52" spans="2:7" x14ac:dyDescent="0.25">
      <c r="B52" s="156" t="s">
        <v>309</v>
      </c>
      <c r="C52" s="141"/>
      <c r="D52" s="141"/>
      <c r="E52" s="141"/>
      <c r="F52" s="141"/>
      <c r="G52" s="141"/>
    </row>
    <row r="53" spans="2:7" x14ac:dyDescent="0.25">
      <c r="B53" s="147"/>
      <c r="C53" s="141"/>
      <c r="D53" s="141"/>
      <c r="E53" s="141"/>
      <c r="F53" s="141"/>
      <c r="G53" s="141"/>
    </row>
    <row r="54" spans="2:7" x14ac:dyDescent="0.25">
      <c r="B54" s="145" t="s">
        <v>310</v>
      </c>
      <c r="C54" s="141"/>
      <c r="D54" s="141"/>
      <c r="E54" s="141"/>
      <c r="F54" s="141"/>
      <c r="G54" s="141"/>
    </row>
    <row r="55" spans="2:7" x14ac:dyDescent="0.25">
      <c r="B55" s="145"/>
      <c r="C55" s="141"/>
      <c r="D55" s="141"/>
      <c r="E55" s="141"/>
      <c r="F55" s="141"/>
      <c r="G55" s="141"/>
    </row>
    <row r="56" spans="2:7" x14ac:dyDescent="0.25">
      <c r="B56" s="145"/>
      <c r="C56" s="141"/>
      <c r="D56" s="141"/>
      <c r="E56" s="141"/>
      <c r="F56" s="141"/>
      <c r="G56" s="141"/>
    </row>
    <row r="57" spans="2:7" x14ac:dyDescent="0.25">
      <c r="B57" s="145"/>
      <c r="C57" s="141"/>
      <c r="D57" s="141"/>
      <c r="E57" s="141"/>
      <c r="F57" s="141"/>
      <c r="G57" s="141"/>
    </row>
    <row r="58" spans="2:7" x14ac:dyDescent="0.25">
      <c r="B58" s="145"/>
      <c r="C58" s="141"/>
      <c r="D58" s="141"/>
      <c r="E58" s="141"/>
      <c r="F58" s="141"/>
      <c r="G58" s="141"/>
    </row>
    <row r="59" spans="2:7" x14ac:dyDescent="0.25">
      <c r="B59" s="145"/>
      <c r="C59" s="141"/>
      <c r="D59" s="141"/>
      <c r="E59" s="141"/>
      <c r="F59" s="141"/>
      <c r="G59" s="141"/>
    </row>
    <row r="60" spans="2:7" x14ac:dyDescent="0.25">
      <c r="B60" s="145"/>
      <c r="C60" s="141"/>
      <c r="D60" s="141"/>
      <c r="E60" s="141"/>
      <c r="F60" s="141"/>
      <c r="G60" s="141"/>
    </row>
    <row r="61" spans="2:7" x14ac:dyDescent="0.25">
      <c r="B61" s="145"/>
      <c r="C61" s="141"/>
      <c r="D61" s="141"/>
      <c r="E61" s="141"/>
      <c r="F61" s="141"/>
      <c r="G61" s="141"/>
    </row>
    <row r="62" spans="2:7" x14ac:dyDescent="0.25">
      <c r="B62" s="145"/>
      <c r="C62" s="141"/>
      <c r="D62" s="141"/>
      <c r="E62" s="141"/>
      <c r="F62" s="141"/>
      <c r="G62" s="141"/>
    </row>
    <row r="63" spans="2:7" x14ac:dyDescent="0.25">
      <c r="B63" s="145"/>
      <c r="C63" s="141"/>
      <c r="D63" s="141"/>
      <c r="E63" s="141"/>
      <c r="F63" s="141"/>
      <c r="G63" s="141"/>
    </row>
    <row r="64" spans="2:7" x14ac:dyDescent="0.25">
      <c r="B64" s="145"/>
      <c r="C64" s="141"/>
      <c r="D64" s="141"/>
      <c r="E64" s="141"/>
      <c r="F64" s="141"/>
      <c r="G64" s="141"/>
    </row>
    <row r="65" spans="2:7" x14ac:dyDescent="0.25">
      <c r="B65" s="145"/>
      <c r="C65" s="141"/>
      <c r="D65" s="141"/>
      <c r="E65" s="141"/>
      <c r="F65" s="141"/>
      <c r="G65" s="141"/>
    </row>
    <row r="66" spans="2:7" x14ac:dyDescent="0.25">
      <c r="B66" s="145"/>
      <c r="C66" s="141"/>
      <c r="D66" s="141"/>
      <c r="E66" s="141"/>
      <c r="F66" s="141"/>
      <c r="G66" s="141"/>
    </row>
    <row r="67" spans="2:7" x14ac:dyDescent="0.25">
      <c r="B67" s="145"/>
      <c r="C67" s="141"/>
      <c r="D67" s="141"/>
      <c r="E67" s="141"/>
      <c r="F67" s="141"/>
      <c r="G67" s="141"/>
    </row>
    <row r="68" spans="2:7" x14ac:dyDescent="0.25">
      <c r="B68" s="145"/>
      <c r="C68" s="141"/>
      <c r="D68" s="141"/>
      <c r="E68" s="141"/>
      <c r="F68" s="141"/>
      <c r="G68" s="141"/>
    </row>
    <row r="69" spans="2:7" x14ac:dyDescent="0.25">
      <c r="B69" s="145"/>
      <c r="C69" s="141"/>
      <c r="D69" s="141"/>
      <c r="E69" s="141"/>
      <c r="F69" s="141"/>
      <c r="G69" s="141"/>
    </row>
    <row r="70" spans="2:7" x14ac:dyDescent="0.25">
      <c r="B70" s="145"/>
      <c r="C70" s="141"/>
      <c r="D70" s="141"/>
      <c r="E70" s="141"/>
      <c r="F70" s="141"/>
      <c r="G70" s="141"/>
    </row>
    <row r="71" spans="2:7" x14ac:dyDescent="0.25">
      <c r="B71" s="145"/>
      <c r="C71" s="141"/>
      <c r="D71" s="141"/>
      <c r="E71" s="141"/>
      <c r="F71" s="141"/>
      <c r="G71" s="141"/>
    </row>
    <row r="72" spans="2:7" x14ac:dyDescent="0.25">
      <c r="B72" s="145"/>
      <c r="C72" s="141"/>
      <c r="D72" s="141"/>
      <c r="E72" s="141"/>
      <c r="F72" s="141"/>
      <c r="G72" s="141"/>
    </row>
    <row r="73" spans="2:7" x14ac:dyDescent="0.25">
      <c r="B73" s="145" t="s">
        <v>340</v>
      </c>
      <c r="C73" s="141"/>
      <c r="D73" s="141"/>
      <c r="E73" s="141"/>
      <c r="F73" s="141"/>
      <c r="G73" s="141"/>
    </row>
    <row r="74" spans="2:7" x14ac:dyDescent="0.25">
      <c r="B74" s="145"/>
      <c r="C74" s="141"/>
      <c r="D74" s="141"/>
      <c r="E74" s="141"/>
      <c r="F74" s="141"/>
      <c r="G74" s="141"/>
    </row>
    <row r="75" spans="2:7" x14ac:dyDescent="0.25">
      <c r="B75" s="145"/>
      <c r="C75" s="141"/>
      <c r="D75" s="141"/>
      <c r="E75" s="141"/>
      <c r="F75" s="141"/>
      <c r="G75" s="141"/>
    </row>
    <row r="76" spans="2:7" x14ac:dyDescent="0.25">
      <c r="B76" s="145"/>
      <c r="C76" s="141"/>
      <c r="D76" s="141"/>
      <c r="E76" s="141"/>
      <c r="F76" s="141"/>
      <c r="G76" s="141"/>
    </row>
    <row r="77" spans="2:7" x14ac:dyDescent="0.25">
      <c r="B77" s="145"/>
      <c r="C77" s="141"/>
      <c r="D77" s="141"/>
      <c r="E77" s="141"/>
      <c r="F77" s="141"/>
      <c r="G77" s="141"/>
    </row>
    <row r="78" spans="2:7" x14ac:dyDescent="0.25">
      <c r="B78" s="145"/>
      <c r="C78" s="141"/>
      <c r="D78" s="141"/>
      <c r="E78" s="141"/>
      <c r="F78" s="141"/>
      <c r="G78" s="141"/>
    </row>
    <row r="79" spans="2:7" ht="47.25" x14ac:dyDescent="0.25">
      <c r="B79" s="145" t="s">
        <v>341</v>
      </c>
      <c r="C79" s="141"/>
      <c r="D79" s="141"/>
      <c r="E79" s="141"/>
      <c r="F79" s="141"/>
      <c r="G79" s="141"/>
    </row>
    <row r="80" spans="2:7" x14ac:dyDescent="0.25">
      <c r="B80" s="145"/>
      <c r="C80" s="141"/>
      <c r="D80" s="141"/>
      <c r="E80" s="141"/>
      <c r="F80" s="141"/>
      <c r="G80" s="141"/>
    </row>
    <row r="81" spans="2:7" x14ac:dyDescent="0.25">
      <c r="B81" s="145"/>
      <c r="C81" s="141"/>
      <c r="D81" s="141"/>
      <c r="E81" s="141"/>
      <c r="F81" s="141"/>
      <c r="G81" s="141"/>
    </row>
    <row r="82" spans="2:7" x14ac:dyDescent="0.25">
      <c r="B82" s="145"/>
      <c r="C82" s="141"/>
      <c r="D82" s="141"/>
      <c r="E82" s="141"/>
      <c r="F82" s="141"/>
      <c r="G82" s="141"/>
    </row>
    <row r="83" spans="2:7" x14ac:dyDescent="0.25">
      <c r="B83" s="145"/>
      <c r="C83" s="141"/>
      <c r="D83" s="141"/>
      <c r="E83" s="141"/>
      <c r="F83" s="141"/>
      <c r="G83" s="141"/>
    </row>
    <row r="84" spans="2:7" x14ac:dyDescent="0.25">
      <c r="B84" s="145"/>
      <c r="C84" s="141"/>
      <c r="D84" s="141"/>
      <c r="E84" s="141"/>
      <c r="F84" s="141"/>
      <c r="G84" s="141"/>
    </row>
    <row r="85" spans="2:7" x14ac:dyDescent="0.25">
      <c r="B85" s="145"/>
      <c r="C85" s="141"/>
      <c r="D85" s="141"/>
      <c r="E85" s="141"/>
      <c r="F85" s="141"/>
      <c r="G85" s="141"/>
    </row>
    <row r="86" spans="2:7" x14ac:dyDescent="0.25">
      <c r="B86" s="145"/>
      <c r="C86" s="141"/>
      <c r="D86" s="141"/>
      <c r="E86" s="141"/>
      <c r="F86" s="141"/>
      <c r="G86" s="141"/>
    </row>
    <row r="87" spans="2:7" x14ac:dyDescent="0.25">
      <c r="B87" s="145"/>
      <c r="C87" s="141"/>
      <c r="D87" s="141"/>
      <c r="E87" s="141"/>
      <c r="F87" s="141"/>
      <c r="G87" s="141"/>
    </row>
    <row r="88" spans="2:7" x14ac:dyDescent="0.25">
      <c r="B88" s="145"/>
      <c r="C88" s="141"/>
      <c r="D88" s="141"/>
      <c r="E88" s="141"/>
      <c r="F88" s="141"/>
      <c r="G88" s="141"/>
    </row>
    <row r="89" spans="2:7" x14ac:dyDescent="0.25">
      <c r="B89" s="145"/>
      <c r="C89" s="141"/>
      <c r="D89" s="141"/>
      <c r="E89" s="141"/>
      <c r="F89" s="141"/>
      <c r="G89" s="141"/>
    </row>
    <row r="90" spans="2:7" x14ac:dyDescent="0.25">
      <c r="B90" s="151" t="s">
        <v>141</v>
      </c>
      <c r="C90" s="141"/>
      <c r="D90" s="141"/>
      <c r="E90" s="141"/>
      <c r="F90" s="141"/>
      <c r="G90" s="141"/>
    </row>
    <row r="91" spans="2:7" ht="47.25" x14ac:dyDescent="0.25">
      <c r="B91" s="145" t="s">
        <v>311</v>
      </c>
      <c r="C91" s="141"/>
      <c r="D91" s="141"/>
      <c r="E91" s="141"/>
      <c r="F91" s="141"/>
      <c r="G91" s="141"/>
    </row>
    <row r="92" spans="2:7" x14ac:dyDescent="0.25">
      <c r="B92" s="145"/>
      <c r="C92" s="141"/>
      <c r="D92" s="141"/>
      <c r="E92" s="141"/>
      <c r="F92" s="141"/>
      <c r="G92" s="141"/>
    </row>
    <row r="93" spans="2:7" ht="47.25" x14ac:dyDescent="0.25">
      <c r="B93" s="145" t="s">
        <v>312</v>
      </c>
      <c r="C93" s="141"/>
      <c r="D93" s="141"/>
      <c r="E93" s="141"/>
      <c r="F93" s="141"/>
      <c r="G93" s="141"/>
    </row>
    <row r="94" spans="2:7" x14ac:dyDescent="0.25">
      <c r="B94" s="147"/>
      <c r="C94" s="141"/>
      <c r="D94" s="141"/>
      <c r="E94" s="141"/>
      <c r="F94" s="141"/>
      <c r="G94" s="141"/>
    </row>
    <row r="95" spans="2:7" x14ac:dyDescent="0.25">
      <c r="B95" s="147"/>
      <c r="C95" s="141"/>
      <c r="D95" s="141"/>
      <c r="E95" s="141"/>
      <c r="F95" s="141"/>
      <c r="G95" s="141"/>
    </row>
    <row r="96" spans="2:7" x14ac:dyDescent="0.25">
      <c r="B96" s="147" t="s">
        <v>319</v>
      </c>
      <c r="C96" s="141"/>
      <c r="D96" s="141"/>
      <c r="E96" s="141"/>
      <c r="F96" s="141"/>
      <c r="G96" s="141"/>
    </row>
    <row r="97" spans="2:7" x14ac:dyDescent="0.25">
      <c r="B97" s="141"/>
      <c r="C97" s="141"/>
      <c r="D97" s="141"/>
      <c r="E97" s="141"/>
      <c r="F97" s="141"/>
      <c r="G97" s="141"/>
    </row>
    <row r="98" spans="2:7" ht="16.5" x14ac:dyDescent="0.25">
      <c r="B98" s="154"/>
      <c r="C98" s="141"/>
      <c r="D98" s="141"/>
      <c r="E98" s="141"/>
      <c r="F98" s="141"/>
      <c r="G98" s="141"/>
    </row>
    <row r="99" spans="2:7" x14ac:dyDescent="0.25">
      <c r="B99" s="141"/>
      <c r="C99" s="141"/>
      <c r="D99" s="141"/>
      <c r="E99" s="141"/>
      <c r="F99" s="141"/>
      <c r="G99" s="141"/>
    </row>
    <row r="100" spans="2:7" x14ac:dyDescent="0.25">
      <c r="B100" s="141"/>
      <c r="C100" s="141"/>
      <c r="D100" s="141"/>
      <c r="E100" s="141"/>
      <c r="F100" s="141"/>
      <c r="G100" s="141"/>
    </row>
    <row r="101" spans="2:7" x14ac:dyDescent="0.25">
      <c r="B101" s="141"/>
      <c r="C101" s="141"/>
      <c r="D101" s="141"/>
      <c r="E101" s="141"/>
      <c r="F101" s="141"/>
      <c r="G101" s="141"/>
    </row>
    <row r="102" spans="2:7" x14ac:dyDescent="0.25">
      <c r="B102" s="141"/>
      <c r="C102" s="141"/>
      <c r="D102" s="141"/>
      <c r="E102" s="141"/>
      <c r="F102" s="141"/>
      <c r="G102" s="141"/>
    </row>
    <row r="103" spans="2:7" x14ac:dyDescent="0.25">
      <c r="B103" s="141"/>
      <c r="C103" s="141"/>
      <c r="D103" s="141"/>
      <c r="E103" s="141"/>
      <c r="F103" s="141"/>
      <c r="G103" s="141"/>
    </row>
    <row r="104" spans="2:7" x14ac:dyDescent="0.25">
      <c r="B104" s="141"/>
      <c r="C104" s="141"/>
      <c r="D104" s="141"/>
      <c r="E104" s="141"/>
      <c r="F104" s="141"/>
      <c r="G104" s="141"/>
    </row>
    <row r="105" spans="2:7" x14ac:dyDescent="0.25">
      <c r="B105" s="141"/>
      <c r="C105" s="141"/>
      <c r="D105" s="141"/>
      <c r="E105" s="141"/>
      <c r="F105" s="141"/>
      <c r="G105" s="141"/>
    </row>
    <row r="106" spans="2:7" x14ac:dyDescent="0.25">
      <c r="B106" s="141"/>
      <c r="C106" s="141"/>
      <c r="D106" s="141"/>
      <c r="E106" s="141"/>
      <c r="F106" s="141"/>
      <c r="G106" s="141"/>
    </row>
    <row r="107" spans="2:7" ht="47.25" x14ac:dyDescent="0.25">
      <c r="B107" s="145" t="s">
        <v>320</v>
      </c>
      <c r="C107" s="141"/>
      <c r="D107" s="141"/>
      <c r="E107" s="141"/>
      <c r="F107" s="141"/>
      <c r="G107" s="141"/>
    </row>
    <row r="108" spans="2:7" x14ac:dyDescent="0.25">
      <c r="B108" s="157"/>
      <c r="C108" s="141"/>
      <c r="D108" s="141"/>
      <c r="E108" s="141"/>
      <c r="F108" s="141"/>
      <c r="G108" s="141"/>
    </row>
    <row r="109" spans="2:7" x14ac:dyDescent="0.25">
      <c r="B109" s="158" t="s">
        <v>321</v>
      </c>
      <c r="C109" s="141"/>
      <c r="D109" s="141"/>
      <c r="E109" s="141"/>
      <c r="F109" s="141"/>
      <c r="G109" s="141"/>
    </row>
    <row r="110" spans="2:7" x14ac:dyDescent="0.25">
      <c r="B110" s="141"/>
      <c r="C110" s="141"/>
      <c r="D110" s="141"/>
      <c r="E110" s="141"/>
      <c r="F110" s="141"/>
      <c r="G110" s="141"/>
    </row>
    <row r="111" spans="2:7" x14ac:dyDescent="0.25">
      <c r="B111" s="141"/>
      <c r="C111" s="141"/>
      <c r="D111" s="141"/>
      <c r="E111" s="141"/>
      <c r="F111" s="141"/>
      <c r="G111" s="141"/>
    </row>
    <row r="112" spans="2:7" x14ac:dyDescent="0.25">
      <c r="B112" s="141"/>
      <c r="C112" s="141"/>
      <c r="D112" s="141"/>
      <c r="E112" s="141"/>
      <c r="F112" s="141"/>
      <c r="G112" s="141"/>
    </row>
    <row r="113" spans="2:7" x14ac:dyDescent="0.25">
      <c r="B113" s="141"/>
      <c r="C113" s="141"/>
      <c r="D113" s="141"/>
      <c r="E113" s="141"/>
      <c r="F113" s="141"/>
      <c r="G113" s="141"/>
    </row>
    <row r="114" spans="2:7" x14ac:dyDescent="0.25">
      <c r="B114" s="141"/>
      <c r="C114" s="141"/>
      <c r="D114" s="141"/>
      <c r="E114" s="141"/>
      <c r="F114" s="141"/>
      <c r="G114" s="141"/>
    </row>
    <row r="115" spans="2:7" x14ac:dyDescent="0.25">
      <c r="B115" s="141"/>
      <c r="C115" s="141"/>
      <c r="D115" s="141"/>
      <c r="E115" s="141"/>
      <c r="F115" s="141"/>
      <c r="G115" s="141"/>
    </row>
    <row r="116" spans="2:7" x14ac:dyDescent="0.25">
      <c r="B116" s="141"/>
      <c r="C116" s="141"/>
      <c r="D116" s="141"/>
      <c r="E116" s="141"/>
      <c r="F116" s="141"/>
      <c r="G116" s="141"/>
    </row>
    <row r="117" spans="2:7" x14ac:dyDescent="0.25">
      <c r="B117" s="141"/>
      <c r="C117" s="141"/>
      <c r="D117" s="141"/>
      <c r="E117" s="141"/>
      <c r="F117" s="141"/>
      <c r="G117" s="141"/>
    </row>
    <row r="118" spans="2:7" x14ac:dyDescent="0.25">
      <c r="B118" s="141"/>
      <c r="C118" s="141"/>
      <c r="D118" s="141"/>
      <c r="E118" s="141"/>
      <c r="F118" s="141"/>
      <c r="G118" s="141"/>
    </row>
    <row r="119" spans="2:7" x14ac:dyDescent="0.25">
      <c r="B119" s="141"/>
      <c r="C119" s="141"/>
      <c r="D119" s="141"/>
      <c r="E119" s="141"/>
      <c r="F119" s="141"/>
      <c r="G119" s="141"/>
    </row>
    <row r="120" spans="2:7" x14ac:dyDescent="0.25">
      <c r="B120" s="141"/>
      <c r="C120" s="141"/>
      <c r="D120" s="141"/>
      <c r="E120" s="141"/>
      <c r="F120" s="141"/>
      <c r="G120" s="141"/>
    </row>
    <row r="121" spans="2:7" x14ac:dyDescent="0.25">
      <c r="B121" s="141"/>
      <c r="C121" s="141"/>
      <c r="D121" s="141"/>
      <c r="E121" s="141"/>
      <c r="F121" s="141"/>
      <c r="G121" s="141"/>
    </row>
    <row r="122" spans="2:7" x14ac:dyDescent="0.25">
      <c r="B122" s="141"/>
      <c r="C122" s="141"/>
      <c r="D122" s="141"/>
      <c r="E122" s="141"/>
      <c r="F122" s="141"/>
      <c r="G122" s="141"/>
    </row>
    <row r="123" spans="2:7" x14ac:dyDescent="0.25">
      <c r="B123" s="141"/>
      <c r="C123" s="141"/>
      <c r="D123" s="141"/>
      <c r="E123" s="141"/>
      <c r="F123" s="141"/>
      <c r="G123" s="141"/>
    </row>
    <row r="124" spans="2:7" x14ac:dyDescent="0.25">
      <c r="B124" s="141"/>
      <c r="C124" s="141"/>
      <c r="D124" s="141"/>
      <c r="E124" s="141"/>
      <c r="F124" s="141"/>
      <c r="G124" s="141"/>
    </row>
    <row r="125" spans="2:7" x14ac:dyDescent="0.25">
      <c r="B125" s="141"/>
      <c r="C125" s="141"/>
      <c r="D125" s="141"/>
      <c r="E125" s="141"/>
      <c r="F125" s="141"/>
      <c r="G125" s="141"/>
    </row>
    <row r="126" spans="2:7" x14ac:dyDescent="0.25">
      <c r="B126" s="141"/>
      <c r="C126" s="141"/>
      <c r="D126" s="141"/>
      <c r="E126" s="141"/>
      <c r="F126" s="141"/>
      <c r="G126" s="141"/>
    </row>
    <row r="127" spans="2:7" x14ac:dyDescent="0.25">
      <c r="B127" s="141"/>
      <c r="C127" s="141"/>
      <c r="D127" s="141"/>
      <c r="E127" s="141"/>
      <c r="F127" s="141"/>
      <c r="G127" s="141"/>
    </row>
    <row r="128" spans="2:7" x14ac:dyDescent="0.25">
      <c r="B128" s="141"/>
      <c r="C128" s="141"/>
      <c r="D128" s="141"/>
      <c r="E128" s="141"/>
      <c r="F128" s="141"/>
      <c r="G128" s="141"/>
    </row>
    <row r="129" spans="2:7" x14ac:dyDescent="0.25">
      <c r="B129" s="141"/>
      <c r="C129" s="141"/>
      <c r="D129" s="141"/>
      <c r="E129" s="141"/>
      <c r="F129" s="141"/>
      <c r="G129" s="141"/>
    </row>
    <row r="130" spans="2:7" ht="31.5" x14ac:dyDescent="0.25">
      <c r="B130" s="145" t="s">
        <v>322</v>
      </c>
      <c r="C130" s="141"/>
      <c r="D130" s="141"/>
      <c r="E130" s="141"/>
      <c r="F130" s="141"/>
      <c r="G130" s="141"/>
    </row>
    <row r="131" spans="2:7" x14ac:dyDescent="0.25">
      <c r="B131" s="150"/>
      <c r="C131" s="141"/>
      <c r="D131" s="141"/>
      <c r="E131" s="141"/>
      <c r="F131" s="141"/>
      <c r="G131" s="141"/>
    </row>
    <row r="132" spans="2:7" x14ac:dyDescent="0.25">
      <c r="B132" s="147" t="s">
        <v>323</v>
      </c>
      <c r="C132" s="141"/>
      <c r="D132" s="141"/>
      <c r="E132" s="141"/>
      <c r="F132" s="141"/>
      <c r="G132" s="141"/>
    </row>
    <row r="133" spans="2:7" x14ac:dyDescent="0.25">
      <c r="B133" s="141"/>
      <c r="C133" s="141"/>
      <c r="D133" s="141"/>
      <c r="E133" s="141"/>
      <c r="F133" s="141"/>
      <c r="G133" s="141"/>
    </row>
    <row r="134" spans="2:7" x14ac:dyDescent="0.25">
      <c r="B134" s="141"/>
      <c r="C134" s="141"/>
      <c r="D134" s="141"/>
      <c r="E134" s="141"/>
      <c r="F134" s="141"/>
      <c r="G134" s="141"/>
    </row>
    <row r="135" spans="2:7" x14ac:dyDescent="0.25">
      <c r="B135" s="141"/>
      <c r="C135" s="141"/>
      <c r="D135" s="141"/>
      <c r="E135" s="141"/>
      <c r="F135" s="141"/>
      <c r="G135" s="141"/>
    </row>
    <row r="136" spans="2:7" x14ac:dyDescent="0.25">
      <c r="B136" s="141"/>
      <c r="C136" s="141"/>
      <c r="D136" s="141"/>
      <c r="E136" s="141"/>
      <c r="F136" s="141"/>
      <c r="G136" s="141"/>
    </row>
    <row r="137" spans="2:7" x14ac:dyDescent="0.25">
      <c r="B137" s="141"/>
      <c r="C137" s="141"/>
      <c r="D137" s="141"/>
      <c r="E137" s="141"/>
      <c r="F137" s="141"/>
      <c r="G137" s="141"/>
    </row>
    <row r="138" spans="2:7" x14ac:dyDescent="0.25">
      <c r="B138" s="141"/>
      <c r="C138" s="141"/>
      <c r="D138" s="141"/>
      <c r="E138" s="141"/>
      <c r="F138" s="141"/>
      <c r="G138" s="141"/>
    </row>
    <row r="139" spans="2:7" x14ac:dyDescent="0.25">
      <c r="B139" s="141"/>
      <c r="C139" s="141"/>
      <c r="D139" s="141"/>
      <c r="E139" s="141"/>
      <c r="F139" s="141"/>
      <c r="G139" s="141"/>
    </row>
    <row r="140" spans="2:7" x14ac:dyDescent="0.25">
      <c r="B140" s="141"/>
      <c r="C140" s="141"/>
      <c r="D140" s="141"/>
      <c r="E140" s="141"/>
      <c r="F140" s="141"/>
      <c r="G140" s="141"/>
    </row>
    <row r="141" spans="2:7" x14ac:dyDescent="0.25">
      <c r="B141" s="141"/>
      <c r="C141" s="141"/>
      <c r="D141" s="141"/>
      <c r="E141" s="141"/>
      <c r="F141" s="141"/>
      <c r="G141" s="141"/>
    </row>
    <row r="142" spans="2:7" x14ac:dyDescent="0.25">
      <c r="B142" s="141"/>
      <c r="C142" s="141"/>
      <c r="D142" s="141"/>
      <c r="E142" s="141"/>
      <c r="F142" s="141"/>
      <c r="G142" s="141"/>
    </row>
    <row r="143" spans="2:7" x14ac:dyDescent="0.25">
      <c r="B143" s="141"/>
      <c r="C143" s="141"/>
      <c r="D143" s="141"/>
      <c r="E143" s="141"/>
      <c r="F143" s="141"/>
      <c r="G143" s="141"/>
    </row>
    <row r="144" spans="2:7" x14ac:dyDescent="0.25">
      <c r="B144" s="151" t="s">
        <v>128</v>
      </c>
      <c r="C144" s="141"/>
      <c r="D144" s="141"/>
      <c r="E144" s="141"/>
      <c r="F144" s="141"/>
      <c r="G144" s="141"/>
    </row>
    <row r="145" spans="2:7" x14ac:dyDescent="0.25">
      <c r="B145" s="150"/>
      <c r="C145" s="141"/>
      <c r="D145" s="141"/>
      <c r="E145" s="141"/>
      <c r="F145" s="141"/>
      <c r="G145" s="141"/>
    </row>
    <row r="146" spans="2:7" ht="94.5" x14ac:dyDescent="0.25">
      <c r="B146" s="147" t="s">
        <v>324</v>
      </c>
      <c r="C146" s="141"/>
      <c r="D146" s="141"/>
      <c r="E146" s="141"/>
      <c r="F146" s="141"/>
      <c r="G146" s="141"/>
    </row>
    <row r="147" spans="2:7" ht="47.25" x14ac:dyDescent="0.25">
      <c r="B147" s="147" t="s">
        <v>350</v>
      </c>
      <c r="C147" s="141"/>
      <c r="D147" s="141"/>
      <c r="E147" s="141"/>
      <c r="F147" s="141"/>
      <c r="G147" s="141"/>
    </row>
    <row r="148" spans="2:7" x14ac:dyDescent="0.25">
      <c r="B148" s="147"/>
      <c r="C148" s="141"/>
      <c r="D148" s="141"/>
      <c r="E148" s="141"/>
      <c r="F148" s="141"/>
      <c r="G148" s="141"/>
    </row>
    <row r="149" spans="2:7" x14ac:dyDescent="0.25">
      <c r="B149" s="145"/>
      <c r="C149" s="141"/>
      <c r="D149" s="141"/>
      <c r="E149" s="141"/>
      <c r="F149" s="141"/>
      <c r="G149" s="141"/>
    </row>
    <row r="150" spans="2:7" ht="63" x14ac:dyDescent="0.25">
      <c r="B150" s="147" t="s">
        <v>347</v>
      </c>
      <c r="C150" s="141"/>
      <c r="D150" s="141"/>
      <c r="E150" s="141"/>
      <c r="F150" s="141"/>
      <c r="G150" s="141"/>
    </row>
    <row r="151" spans="2:7" x14ac:dyDescent="0.25">
      <c r="B151" s="145"/>
      <c r="C151" s="141"/>
      <c r="D151" s="141"/>
      <c r="E151" s="141"/>
      <c r="F151" s="141"/>
      <c r="G151" s="141"/>
    </row>
    <row r="152" spans="2:7" ht="31.5" x14ac:dyDescent="0.25">
      <c r="B152" s="147" t="s">
        <v>348</v>
      </c>
      <c r="C152" s="141"/>
      <c r="D152" s="141"/>
      <c r="E152" s="141"/>
      <c r="F152" s="141"/>
      <c r="G152" s="141"/>
    </row>
    <row r="153" spans="2:7" x14ac:dyDescent="0.25">
      <c r="B153" s="145"/>
      <c r="C153" s="141"/>
      <c r="D153" s="141"/>
      <c r="E153" s="141"/>
      <c r="F153" s="141"/>
      <c r="G153" s="141"/>
    </row>
    <row r="154" spans="2:7" ht="31.5" x14ac:dyDescent="0.25">
      <c r="B154" s="147" t="s">
        <v>349</v>
      </c>
      <c r="C154" s="141"/>
      <c r="D154" s="141"/>
      <c r="E154" s="141"/>
      <c r="F154" s="141"/>
      <c r="G154" s="141"/>
    </row>
    <row r="155" spans="2:7" x14ac:dyDescent="0.25">
      <c r="B155" s="141"/>
      <c r="C155" s="141"/>
      <c r="D155" s="141"/>
      <c r="E155" s="141"/>
      <c r="F155" s="141"/>
      <c r="G155" s="141"/>
    </row>
    <row r="156" spans="2:7" x14ac:dyDescent="0.25">
      <c r="B156" s="141"/>
      <c r="C156" s="141"/>
      <c r="D156" s="141"/>
      <c r="E156" s="141"/>
      <c r="F156" s="141"/>
      <c r="G156" s="141"/>
    </row>
    <row r="157" spans="2:7" x14ac:dyDescent="0.25">
      <c r="B157" s="141"/>
      <c r="C157" s="141"/>
      <c r="D157" s="141"/>
      <c r="E157" s="141"/>
      <c r="F157" s="141"/>
      <c r="G157" s="141"/>
    </row>
    <row r="158" spans="2:7" x14ac:dyDescent="0.25">
      <c r="B158" s="141"/>
      <c r="C158" s="141"/>
      <c r="D158" s="141"/>
      <c r="E158" s="141"/>
      <c r="F158" s="141"/>
      <c r="G158" s="141"/>
    </row>
    <row r="159" spans="2:7" x14ac:dyDescent="0.25">
      <c r="B159" s="141"/>
      <c r="C159" s="141"/>
      <c r="D159" s="141"/>
      <c r="E159" s="141"/>
      <c r="F159" s="141"/>
      <c r="G159" s="141"/>
    </row>
    <row r="160" spans="2:7" x14ac:dyDescent="0.25">
      <c r="B160" s="141"/>
      <c r="C160" s="141"/>
      <c r="D160" s="141"/>
      <c r="E160" s="141"/>
      <c r="F160" s="141"/>
      <c r="G160" s="141"/>
    </row>
    <row r="161" spans="2:7" x14ac:dyDescent="0.25">
      <c r="B161" s="141"/>
      <c r="C161" s="141"/>
      <c r="D161" s="141"/>
      <c r="E161" s="141"/>
      <c r="F161" s="141"/>
      <c r="G161" s="141"/>
    </row>
    <row r="162" spans="2:7" x14ac:dyDescent="0.25">
      <c r="B162" s="141"/>
      <c r="C162" s="141"/>
      <c r="D162" s="141"/>
      <c r="E162" s="141"/>
      <c r="F162" s="141"/>
      <c r="G162" s="141"/>
    </row>
    <row r="163" spans="2:7" x14ac:dyDescent="0.25">
      <c r="B163" s="141"/>
      <c r="C163" s="141"/>
      <c r="D163" s="141"/>
      <c r="E163" s="141"/>
      <c r="F163" s="141"/>
      <c r="G163" s="141"/>
    </row>
    <row r="164" spans="2:7" x14ac:dyDescent="0.25">
      <c r="B164" s="141"/>
      <c r="C164" s="141"/>
      <c r="D164" s="141"/>
      <c r="E164" s="141"/>
      <c r="F164" s="141"/>
      <c r="G164" s="141"/>
    </row>
    <row r="165" spans="2:7" x14ac:dyDescent="0.25">
      <c r="B165" s="141"/>
      <c r="C165" s="141"/>
      <c r="D165" s="141"/>
      <c r="E165" s="141"/>
      <c r="F165" s="141"/>
      <c r="G165" s="141"/>
    </row>
    <row r="166" spans="2:7" x14ac:dyDescent="0.25">
      <c r="B166" s="141"/>
      <c r="C166" s="141"/>
      <c r="D166" s="141"/>
      <c r="E166" s="141"/>
      <c r="F166" s="141"/>
      <c r="G166" s="141"/>
    </row>
    <row r="167" spans="2:7" x14ac:dyDescent="0.25">
      <c r="B167" s="141"/>
      <c r="C167" s="141"/>
      <c r="D167" s="141"/>
      <c r="E167" s="141"/>
      <c r="F167" s="141"/>
      <c r="G167" s="141"/>
    </row>
    <row r="168" spans="2:7" x14ac:dyDescent="0.25">
      <c r="B168" s="141"/>
      <c r="C168" s="141"/>
      <c r="D168" s="141"/>
      <c r="E168" s="141"/>
      <c r="F168" s="141"/>
      <c r="G168" s="141"/>
    </row>
    <row r="169" spans="2:7" x14ac:dyDescent="0.25">
      <c r="B169" s="141"/>
      <c r="C169" s="141"/>
      <c r="D169" s="141"/>
      <c r="E169" s="141"/>
      <c r="F169" s="141"/>
      <c r="G169" s="141"/>
    </row>
    <row r="170" spans="2:7" x14ac:dyDescent="0.25">
      <c r="B170" s="141"/>
      <c r="C170" s="141"/>
      <c r="D170" s="141"/>
      <c r="E170" s="141"/>
      <c r="F170" s="141"/>
      <c r="G170" s="141"/>
    </row>
    <row r="171" spans="2:7" x14ac:dyDescent="0.25">
      <c r="B171" s="141"/>
      <c r="C171" s="141"/>
      <c r="D171" s="141"/>
      <c r="E171" s="141"/>
      <c r="F171" s="141"/>
      <c r="G171" s="141"/>
    </row>
    <row r="172" spans="2:7" x14ac:dyDescent="0.25">
      <c r="B172" s="141"/>
      <c r="C172" s="141"/>
      <c r="D172" s="141"/>
      <c r="E172" s="141"/>
      <c r="F172" s="141"/>
      <c r="G172" s="141"/>
    </row>
    <row r="173" spans="2:7" x14ac:dyDescent="0.25">
      <c r="B173" s="141"/>
      <c r="C173" s="141"/>
      <c r="D173" s="141"/>
      <c r="E173" s="141"/>
      <c r="F173" s="141"/>
      <c r="G173" s="141"/>
    </row>
    <row r="174" spans="2:7" x14ac:dyDescent="0.25">
      <c r="B174" s="141"/>
      <c r="C174" s="141"/>
      <c r="D174" s="141"/>
      <c r="E174" s="141"/>
      <c r="F174" s="141"/>
      <c r="G174" s="141"/>
    </row>
    <row r="175" spans="2:7" x14ac:dyDescent="0.25">
      <c r="B175" s="141"/>
      <c r="C175" s="141"/>
      <c r="D175" s="141"/>
      <c r="E175" s="141"/>
      <c r="F175" s="141"/>
      <c r="G175" s="141"/>
    </row>
    <row r="176" spans="2:7" x14ac:dyDescent="0.25">
      <c r="B176" s="141"/>
      <c r="C176" s="141"/>
      <c r="D176" s="141"/>
      <c r="E176" s="141"/>
      <c r="F176" s="141"/>
      <c r="G176" s="141"/>
    </row>
    <row r="177" spans="2:7" x14ac:dyDescent="0.25">
      <c r="B177" s="141"/>
      <c r="C177" s="141"/>
      <c r="D177" s="141"/>
      <c r="E177" s="141"/>
      <c r="F177" s="141"/>
      <c r="G177" s="141"/>
    </row>
    <row r="178" spans="2:7" x14ac:dyDescent="0.25">
      <c r="B178" s="141"/>
      <c r="C178" s="141"/>
      <c r="D178" s="141"/>
      <c r="E178" s="141"/>
      <c r="F178" s="141"/>
      <c r="G178" s="141"/>
    </row>
    <row r="179" spans="2:7" x14ac:dyDescent="0.25">
      <c r="B179" s="141"/>
      <c r="C179" s="141"/>
      <c r="D179" s="141"/>
      <c r="E179" s="141"/>
      <c r="F179" s="141"/>
      <c r="G179" s="141"/>
    </row>
    <row r="180" spans="2:7" x14ac:dyDescent="0.25">
      <c r="B180" s="141"/>
      <c r="C180" s="141"/>
      <c r="D180" s="141"/>
      <c r="E180" s="141"/>
      <c r="F180" s="141"/>
      <c r="G180" s="141"/>
    </row>
    <row r="181" spans="2:7" x14ac:dyDescent="0.25">
      <c r="B181" s="141"/>
      <c r="C181" s="141"/>
      <c r="D181" s="141"/>
      <c r="E181" s="141"/>
      <c r="F181" s="141"/>
      <c r="G181" s="141"/>
    </row>
    <row r="182" spans="2:7" x14ac:dyDescent="0.25">
      <c r="B182" s="141"/>
      <c r="C182" s="141"/>
      <c r="D182" s="141"/>
      <c r="E182" s="141"/>
      <c r="F182" s="141"/>
      <c r="G182" s="141"/>
    </row>
    <row r="183" spans="2:7" x14ac:dyDescent="0.25">
      <c r="B183" s="141"/>
      <c r="C183" s="141"/>
      <c r="D183" s="141"/>
      <c r="E183" s="141"/>
      <c r="F183" s="141"/>
      <c r="G183" s="141"/>
    </row>
    <row r="184" spans="2:7" x14ac:dyDescent="0.25">
      <c r="B184" s="141"/>
      <c r="C184" s="141"/>
      <c r="D184" s="141"/>
      <c r="E184" s="141"/>
      <c r="F184" s="141"/>
      <c r="G184" s="141"/>
    </row>
    <row r="185" spans="2:7" x14ac:dyDescent="0.25">
      <c r="B185" s="141"/>
      <c r="C185" s="141"/>
      <c r="D185" s="141"/>
      <c r="E185" s="141"/>
      <c r="F185" s="141"/>
      <c r="G185" s="141"/>
    </row>
    <row r="186" spans="2:7" x14ac:dyDescent="0.25">
      <c r="B186" s="141"/>
      <c r="C186" s="141"/>
      <c r="D186" s="141"/>
      <c r="E186" s="141"/>
      <c r="F186" s="141"/>
      <c r="G186" s="141"/>
    </row>
    <row r="187" spans="2:7" x14ac:dyDescent="0.25">
      <c r="B187" s="141"/>
      <c r="C187" s="141"/>
      <c r="D187" s="141"/>
      <c r="E187" s="141"/>
      <c r="F187" s="141"/>
      <c r="G187" s="141"/>
    </row>
    <row r="188" spans="2:7" x14ac:dyDescent="0.25">
      <c r="B188" s="141"/>
      <c r="C188" s="141"/>
      <c r="D188" s="141"/>
      <c r="E188" s="141"/>
      <c r="F188" s="141"/>
      <c r="G188" s="141"/>
    </row>
    <row r="189" spans="2:7" x14ac:dyDescent="0.25">
      <c r="B189" s="141"/>
      <c r="C189" s="141"/>
      <c r="D189" s="141"/>
      <c r="E189" s="141"/>
      <c r="F189" s="141"/>
      <c r="G189" s="141"/>
    </row>
    <row r="190" spans="2:7" x14ac:dyDescent="0.25">
      <c r="B190" s="141"/>
      <c r="C190" s="141"/>
      <c r="D190" s="141"/>
      <c r="E190" s="141"/>
      <c r="F190" s="141"/>
      <c r="G190" s="141"/>
    </row>
    <row r="191" spans="2:7" x14ac:dyDescent="0.25">
      <c r="B191" s="141"/>
      <c r="C191" s="141"/>
      <c r="D191" s="141"/>
      <c r="E191" s="141"/>
      <c r="F191" s="141"/>
      <c r="G191" s="141"/>
    </row>
    <row r="192" spans="2:7" x14ac:dyDescent="0.25">
      <c r="B192" s="141"/>
      <c r="C192" s="141"/>
      <c r="D192" s="141"/>
      <c r="E192" s="141"/>
      <c r="F192" s="141"/>
      <c r="G192" s="141"/>
    </row>
    <row r="193" spans="2:7" x14ac:dyDescent="0.25">
      <c r="B193" s="141"/>
      <c r="C193" s="141"/>
      <c r="D193" s="141"/>
      <c r="E193" s="141"/>
      <c r="F193" s="141"/>
      <c r="G193" s="141"/>
    </row>
    <row r="194" spans="2:7" x14ac:dyDescent="0.25">
      <c r="B194" s="141"/>
      <c r="C194" s="141"/>
      <c r="D194" s="141"/>
      <c r="E194" s="141"/>
      <c r="F194" s="141"/>
      <c r="G194" s="141"/>
    </row>
    <row r="195" spans="2:7" x14ac:dyDescent="0.25">
      <c r="B195" s="141"/>
      <c r="C195" s="141"/>
      <c r="D195" s="141"/>
      <c r="E195" s="141"/>
      <c r="F195" s="141"/>
      <c r="G195" s="141"/>
    </row>
    <row r="196" spans="2:7" x14ac:dyDescent="0.25">
      <c r="B196" s="141"/>
      <c r="C196" s="141"/>
      <c r="D196" s="141"/>
      <c r="E196" s="141"/>
      <c r="F196" s="141"/>
      <c r="G196" s="141"/>
    </row>
    <row r="197" spans="2:7" x14ac:dyDescent="0.25">
      <c r="B197" s="141"/>
      <c r="C197" s="141"/>
      <c r="D197" s="141"/>
      <c r="E197" s="141"/>
      <c r="F197" s="141"/>
      <c r="G197" s="141"/>
    </row>
    <row r="198" spans="2:7" x14ac:dyDescent="0.25">
      <c r="B198" s="141"/>
      <c r="C198" s="141"/>
      <c r="D198" s="141"/>
      <c r="E198" s="141"/>
      <c r="F198" s="141"/>
      <c r="G198" s="141"/>
    </row>
    <row r="199" spans="2:7" x14ac:dyDescent="0.25">
      <c r="B199" s="141"/>
      <c r="C199" s="141"/>
      <c r="D199" s="141"/>
      <c r="E199" s="141"/>
      <c r="F199" s="141"/>
      <c r="G199" s="141"/>
    </row>
    <row r="200" spans="2:7" x14ac:dyDescent="0.25">
      <c r="B200" s="141"/>
      <c r="C200" s="141"/>
      <c r="D200" s="141"/>
      <c r="E200" s="141"/>
      <c r="F200" s="141"/>
      <c r="G200" s="141"/>
    </row>
    <row r="201" spans="2:7" x14ac:dyDescent="0.25">
      <c r="B201" s="141"/>
      <c r="C201" s="141"/>
      <c r="D201" s="141"/>
      <c r="E201" s="141"/>
      <c r="F201" s="141"/>
      <c r="G201" s="141"/>
    </row>
    <row r="202" spans="2:7" x14ac:dyDescent="0.25">
      <c r="B202" s="141"/>
      <c r="C202" s="141"/>
      <c r="D202" s="141"/>
      <c r="E202" s="141"/>
      <c r="F202" s="141"/>
      <c r="G202" s="141"/>
    </row>
    <row r="203" spans="2:7" x14ac:dyDescent="0.25">
      <c r="B203" s="141"/>
      <c r="C203" s="141"/>
      <c r="D203" s="141"/>
      <c r="E203" s="141"/>
      <c r="F203" s="141"/>
      <c r="G203" s="141"/>
    </row>
    <row r="204" spans="2:7" x14ac:dyDescent="0.25">
      <c r="B204" s="141"/>
      <c r="C204" s="141"/>
      <c r="D204" s="141"/>
      <c r="E204" s="141"/>
      <c r="F204" s="141"/>
      <c r="G204" s="141"/>
    </row>
    <row r="205" spans="2:7" x14ac:dyDescent="0.25">
      <c r="B205" s="141"/>
      <c r="C205" s="141"/>
      <c r="D205" s="141"/>
      <c r="E205" s="141"/>
      <c r="F205" s="141"/>
      <c r="G205" s="141"/>
    </row>
    <row r="206" spans="2:7" x14ac:dyDescent="0.25">
      <c r="B206" s="141"/>
      <c r="C206" s="141"/>
      <c r="D206" s="141"/>
      <c r="E206" s="141"/>
      <c r="F206" s="141"/>
      <c r="G206" s="141"/>
    </row>
    <row r="207" spans="2:7" x14ac:dyDescent="0.25">
      <c r="B207" s="141"/>
      <c r="C207" s="141"/>
      <c r="D207" s="141"/>
      <c r="E207" s="141"/>
      <c r="F207" s="141"/>
      <c r="G207" s="141"/>
    </row>
    <row r="208" spans="2:7" x14ac:dyDescent="0.25">
      <c r="B208" s="141"/>
      <c r="C208" s="141"/>
      <c r="D208" s="141"/>
      <c r="E208" s="141"/>
      <c r="F208" s="141"/>
      <c r="G208" s="141"/>
    </row>
    <row r="209" spans="2:7" x14ac:dyDescent="0.25">
      <c r="B209" s="141"/>
      <c r="C209" s="141"/>
      <c r="D209" s="141"/>
      <c r="E209" s="141"/>
      <c r="F209" s="141"/>
      <c r="G209" s="141"/>
    </row>
    <row r="210" spans="2:7" x14ac:dyDescent="0.25">
      <c r="B210" s="141"/>
      <c r="C210" s="141"/>
      <c r="D210" s="141"/>
      <c r="E210" s="141"/>
      <c r="F210" s="141"/>
      <c r="G210" s="141"/>
    </row>
    <row r="211" spans="2:7" x14ac:dyDescent="0.25">
      <c r="B211" s="141"/>
      <c r="C211" s="141"/>
      <c r="D211" s="141"/>
      <c r="E211" s="141"/>
      <c r="F211" s="141"/>
      <c r="G211" s="141"/>
    </row>
    <row r="212" spans="2:7" x14ac:dyDescent="0.25">
      <c r="B212" s="141"/>
      <c r="C212" s="141"/>
      <c r="D212" s="141"/>
      <c r="E212" s="141"/>
      <c r="F212" s="141"/>
      <c r="G212" s="141"/>
    </row>
    <row r="213" spans="2:7" x14ac:dyDescent="0.25">
      <c r="B213" s="141"/>
      <c r="C213" s="141"/>
      <c r="D213" s="141"/>
      <c r="E213" s="141"/>
      <c r="F213" s="141"/>
      <c r="G213" s="141"/>
    </row>
    <row r="214" spans="2:7" x14ac:dyDescent="0.25">
      <c r="B214" s="141"/>
      <c r="C214" s="141"/>
      <c r="D214" s="141"/>
      <c r="E214" s="141"/>
      <c r="F214" s="141"/>
      <c r="G214" s="141"/>
    </row>
    <row r="215" spans="2:7" x14ac:dyDescent="0.25">
      <c r="B215" s="141"/>
      <c r="C215" s="141"/>
      <c r="D215" s="141"/>
      <c r="E215" s="141"/>
      <c r="F215" s="141"/>
      <c r="G215" s="141"/>
    </row>
    <row r="216" spans="2:7" x14ac:dyDescent="0.25">
      <c r="B216" s="141"/>
      <c r="C216" s="141"/>
      <c r="D216" s="141"/>
      <c r="E216" s="141"/>
      <c r="F216" s="141"/>
      <c r="G216" s="141"/>
    </row>
    <row r="217" spans="2:7" x14ac:dyDescent="0.25">
      <c r="B217" s="141"/>
      <c r="C217" s="141"/>
      <c r="D217" s="141"/>
      <c r="E217" s="141"/>
      <c r="F217" s="141"/>
      <c r="G217" s="141"/>
    </row>
    <row r="218" spans="2:7" x14ac:dyDescent="0.25">
      <c r="B218" s="141"/>
      <c r="C218" s="141"/>
      <c r="D218" s="141"/>
      <c r="E218" s="141"/>
      <c r="F218" s="141"/>
      <c r="G218" s="141"/>
    </row>
    <row r="219" spans="2:7" x14ac:dyDescent="0.25">
      <c r="B219" s="141"/>
      <c r="C219" s="141"/>
      <c r="D219" s="141"/>
      <c r="E219" s="141"/>
      <c r="F219" s="141"/>
      <c r="G219" s="141"/>
    </row>
    <row r="220" spans="2:7" x14ac:dyDescent="0.25">
      <c r="B220" s="141"/>
      <c r="C220" s="141"/>
      <c r="D220" s="141"/>
      <c r="E220" s="141"/>
      <c r="F220" s="141"/>
      <c r="G220" s="141"/>
    </row>
  </sheetData>
  <customSheetViews>
    <customSheetView guid="{CC421301-7D2A-4DBE-94A6-924C3287D0FE}" scale="85" showPageBreaks="1" printArea="1" state="hidden" view="pageBreakPreview" topLeftCell="A7">
      <selection activeCell="B17" sqref="B17:J17"/>
      <rowBreaks count="4" manualBreakCount="4">
        <brk id="37" max="2" man="1"/>
        <brk id="72" max="2" man="1"/>
        <brk id="89" max="2" man="1"/>
        <brk id="143" max="2" man="1"/>
      </rowBreaks>
      <pageMargins left="0.25" right="0.25" top="0.75" bottom="0.75" header="0.3" footer="0.3"/>
      <pageSetup scale="70" orientation="portrait" r:id="rId1"/>
    </customSheetView>
    <customSheetView guid="{A57ED495-A8F1-41AA-920B-D492B709C260}" scale="85" showPageBreaks="1" printArea="1" view="pageBreakPreview" topLeftCell="A7">
      <selection activeCell="B15" sqref="B15"/>
      <rowBreaks count="4" manualBreakCount="4">
        <brk id="37" max="2" man="1"/>
        <brk id="72" max="2" man="1"/>
        <brk id="89" max="2" man="1"/>
        <brk id="143" max="2" man="1"/>
      </rowBreaks>
      <pageMargins left="0.25" right="0.25" top="0.75" bottom="0.75" header="0.3" footer="0.3"/>
      <pageSetup scale="70" orientation="portrait" verticalDpi="0" r:id="rId2"/>
    </customSheetView>
    <customSheetView guid="{4D895310-04B4-4FFF-ADA4-767CB2A31A78}" scale="85" showPageBreaks="1" printArea="1" view="pageBreakPreview" topLeftCell="A13">
      <selection activeCell="B15" sqref="B15"/>
      <rowBreaks count="4" manualBreakCount="4">
        <brk id="37" max="2" man="1"/>
        <brk id="72" max="2" man="1"/>
        <brk id="89" max="2" man="1"/>
        <brk id="143" max="2" man="1"/>
      </rowBreaks>
      <pageMargins left="0.25" right="0.25" top="0.75" bottom="0.75" header="0.3" footer="0.3"/>
      <pageSetup scale="70" orientation="portrait" verticalDpi="0" r:id="rId3"/>
    </customSheetView>
  </customSheetViews>
  <hyperlinks>
    <hyperlink ref="B15" r:id="rId4"/>
  </hyperlinks>
  <pageMargins left="0.25" right="0.25" top="0.75" bottom="0.75" header="0.3" footer="0.3"/>
  <pageSetup scale="70" orientation="portrait" r:id="rId5"/>
  <rowBreaks count="4" manualBreakCount="4">
    <brk id="37" max="2" man="1"/>
    <brk id="72" max="2" man="1"/>
    <brk id="89" max="2" man="1"/>
    <brk id="143" max="2" man="1"/>
  </rowBreaks>
  <drawing r:id="rId6"/>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2"/>
  <sheetViews>
    <sheetView view="pageBreakPreview" zoomScale="80" zoomScaleNormal="100" zoomScaleSheetLayoutView="80" workbookViewId="0">
      <selection activeCell="B17" sqref="B17:J17"/>
    </sheetView>
  </sheetViews>
  <sheetFormatPr defaultRowHeight="15.75" x14ac:dyDescent="0.25"/>
  <cols>
    <col min="1" max="1" width="3.125" customWidth="1"/>
    <col min="2" max="2" width="96.75" customWidth="1"/>
    <col min="3" max="3" width="5.625" customWidth="1"/>
  </cols>
  <sheetData>
    <row r="1" spans="1:6" ht="23.25" x14ac:dyDescent="0.25">
      <c r="A1" s="141"/>
      <c r="B1" s="160" t="s">
        <v>296</v>
      </c>
      <c r="C1" s="141"/>
      <c r="D1" s="141"/>
      <c r="E1" s="141"/>
      <c r="F1" s="141"/>
    </row>
    <row r="2" spans="1:6" ht="23.25" x14ac:dyDescent="0.25">
      <c r="A2" s="141"/>
      <c r="B2" s="160" t="s">
        <v>327</v>
      </c>
      <c r="C2" s="141"/>
      <c r="D2" s="141"/>
      <c r="E2" s="141"/>
      <c r="F2" s="141"/>
    </row>
    <row r="3" spans="1:6" x14ac:dyDescent="0.25">
      <c r="A3" s="141"/>
      <c r="B3" s="144"/>
      <c r="C3" s="141"/>
      <c r="D3" s="141"/>
      <c r="E3" s="141"/>
      <c r="F3" s="141"/>
    </row>
    <row r="4" spans="1:6" ht="18" x14ac:dyDescent="0.25">
      <c r="A4" s="141"/>
      <c r="B4" s="143" t="s">
        <v>328</v>
      </c>
      <c r="C4" s="141"/>
      <c r="D4" s="141"/>
      <c r="E4" s="141"/>
      <c r="F4" s="141"/>
    </row>
    <row r="5" spans="1:6" x14ac:dyDescent="0.25">
      <c r="A5" s="141"/>
      <c r="B5" s="144"/>
      <c r="C5" s="141"/>
      <c r="D5" s="141"/>
      <c r="E5" s="141"/>
      <c r="F5" s="141"/>
    </row>
    <row r="6" spans="1:6" ht="63" x14ac:dyDescent="0.25">
      <c r="A6" s="141"/>
      <c r="B6" s="145" t="s">
        <v>329</v>
      </c>
      <c r="C6" s="141"/>
      <c r="D6" s="141"/>
      <c r="E6" s="141"/>
      <c r="F6" s="141"/>
    </row>
    <row r="7" spans="1:6" x14ac:dyDescent="0.25">
      <c r="A7" s="141"/>
      <c r="B7" s="145"/>
      <c r="C7" s="141"/>
      <c r="D7" s="141"/>
      <c r="E7" s="141"/>
      <c r="F7" s="141"/>
    </row>
    <row r="8" spans="1:6" ht="31.5" x14ac:dyDescent="0.25">
      <c r="A8" s="141"/>
      <c r="B8" s="145" t="s">
        <v>330</v>
      </c>
      <c r="C8" s="141"/>
      <c r="D8" s="141"/>
      <c r="E8" s="141"/>
      <c r="F8" s="141"/>
    </row>
    <row r="9" spans="1:6" x14ac:dyDescent="0.25">
      <c r="A9" s="141"/>
      <c r="B9" s="145" t="s">
        <v>301</v>
      </c>
      <c r="C9" s="141"/>
      <c r="D9" s="141"/>
      <c r="E9" s="141"/>
      <c r="F9" s="141"/>
    </row>
    <row r="10" spans="1:6" x14ac:dyDescent="0.25">
      <c r="A10" s="141"/>
      <c r="B10" s="147" t="s">
        <v>331</v>
      </c>
      <c r="C10" s="141"/>
      <c r="D10" s="141"/>
      <c r="E10" s="141"/>
      <c r="F10" s="141"/>
    </row>
    <row r="11" spans="1:6" x14ac:dyDescent="0.25">
      <c r="A11" s="141"/>
      <c r="B11" s="145"/>
      <c r="C11" s="141"/>
      <c r="D11" s="141"/>
      <c r="E11" s="141"/>
      <c r="F11" s="141"/>
    </row>
    <row r="12" spans="1:6" ht="18" x14ac:dyDescent="0.25">
      <c r="A12" s="141"/>
      <c r="B12" s="148" t="s">
        <v>302</v>
      </c>
      <c r="C12" s="141"/>
      <c r="D12" s="141"/>
      <c r="E12" s="141"/>
      <c r="F12" s="141"/>
    </row>
    <row r="13" spans="1:6" x14ac:dyDescent="0.25">
      <c r="A13" s="141"/>
      <c r="B13" s="149"/>
      <c r="C13" s="141"/>
      <c r="D13" s="141"/>
      <c r="E13" s="141"/>
      <c r="F13" s="141"/>
    </row>
    <row r="14" spans="1:6" ht="37.5" customHeight="1" x14ac:dyDescent="0.25">
      <c r="A14" s="141"/>
      <c r="B14" s="172" t="s">
        <v>354</v>
      </c>
      <c r="C14" s="141"/>
      <c r="D14" s="141"/>
      <c r="E14" s="141"/>
      <c r="F14" s="141"/>
    </row>
    <row r="15" spans="1:6" x14ac:dyDescent="0.25">
      <c r="A15" s="141"/>
      <c r="B15" s="149"/>
      <c r="C15" s="141"/>
      <c r="D15" s="141"/>
      <c r="E15" s="141"/>
      <c r="F15" s="141"/>
    </row>
    <row r="16" spans="1:6" ht="18" x14ac:dyDescent="0.25">
      <c r="A16" s="141"/>
      <c r="B16" s="148" t="s">
        <v>303</v>
      </c>
      <c r="C16" s="141"/>
      <c r="D16" s="141"/>
      <c r="E16" s="141"/>
      <c r="F16" s="141"/>
    </row>
    <row r="17" spans="1:6" x14ac:dyDescent="0.25">
      <c r="A17" s="141"/>
      <c r="B17" s="150"/>
      <c r="C17" s="141"/>
      <c r="D17" s="141"/>
      <c r="E17" s="141"/>
      <c r="F17" s="141"/>
    </row>
    <row r="18" spans="1:6" x14ac:dyDescent="0.25">
      <c r="A18" s="141"/>
      <c r="B18" s="151" t="s">
        <v>190</v>
      </c>
      <c r="C18" s="141"/>
      <c r="D18" s="141"/>
      <c r="E18" s="141"/>
      <c r="F18" s="141"/>
    </row>
    <row r="19" spans="1:6" x14ac:dyDescent="0.25">
      <c r="A19" s="141"/>
      <c r="B19" s="150"/>
      <c r="C19" s="141"/>
      <c r="D19" s="141"/>
      <c r="E19" s="141"/>
      <c r="F19" s="141"/>
    </row>
    <row r="20" spans="1:6" x14ac:dyDescent="0.25">
      <c r="A20" s="141"/>
      <c r="B20" s="145" t="s">
        <v>307</v>
      </c>
      <c r="C20" s="141"/>
      <c r="D20" s="141"/>
      <c r="E20" s="141"/>
      <c r="F20" s="141"/>
    </row>
    <row r="21" spans="1:6" x14ac:dyDescent="0.25">
      <c r="A21" s="141"/>
      <c r="B21" s="145"/>
      <c r="C21" s="141"/>
      <c r="D21" s="141"/>
      <c r="E21" s="141"/>
      <c r="F21" s="141"/>
    </row>
    <row r="22" spans="1:6" x14ac:dyDescent="0.25">
      <c r="A22" s="141"/>
      <c r="B22" s="145"/>
      <c r="C22" s="141"/>
      <c r="D22" s="141"/>
      <c r="E22" s="141"/>
      <c r="F22" s="141"/>
    </row>
    <row r="23" spans="1:6" x14ac:dyDescent="0.25">
      <c r="A23" s="141"/>
      <c r="B23" s="145"/>
      <c r="C23" s="141"/>
      <c r="D23" s="141"/>
      <c r="E23" s="141"/>
      <c r="F23" s="141"/>
    </row>
    <row r="24" spans="1:6" x14ac:dyDescent="0.25">
      <c r="A24" s="141"/>
      <c r="B24" s="145"/>
      <c r="C24" s="141"/>
      <c r="D24" s="141"/>
      <c r="E24" s="141"/>
      <c r="F24" s="141"/>
    </row>
    <row r="25" spans="1:6" x14ac:dyDescent="0.25">
      <c r="A25" s="141"/>
      <c r="B25" s="145"/>
      <c r="C25" s="141"/>
      <c r="D25" s="141"/>
      <c r="E25" s="141"/>
      <c r="F25" s="141"/>
    </row>
    <row r="26" spans="1:6" x14ac:dyDescent="0.25">
      <c r="A26" s="141"/>
      <c r="B26" s="150"/>
      <c r="C26" s="141"/>
      <c r="D26" s="141"/>
      <c r="E26" s="141"/>
      <c r="F26" s="141"/>
    </row>
    <row r="27" spans="1:6" x14ac:dyDescent="0.25">
      <c r="A27" s="141"/>
      <c r="B27" s="141"/>
      <c r="C27" s="141"/>
      <c r="D27" s="141"/>
      <c r="E27" s="141"/>
      <c r="F27" s="141"/>
    </row>
    <row r="28" spans="1:6" ht="31.5" x14ac:dyDescent="0.25">
      <c r="A28" s="141"/>
      <c r="B28" s="145" t="s">
        <v>332</v>
      </c>
      <c r="C28" s="141"/>
      <c r="D28" s="141"/>
      <c r="E28" s="141"/>
      <c r="F28" s="141"/>
    </row>
    <row r="29" spans="1:6" x14ac:dyDescent="0.25">
      <c r="A29" s="141"/>
      <c r="B29" s="147"/>
      <c r="C29" s="141"/>
      <c r="D29" s="141"/>
      <c r="E29" s="141"/>
      <c r="F29" s="141"/>
    </row>
    <row r="30" spans="1:6" x14ac:dyDescent="0.25">
      <c r="A30" s="141"/>
      <c r="B30" s="151" t="s">
        <v>200</v>
      </c>
      <c r="C30" s="141"/>
      <c r="D30" s="141"/>
      <c r="E30" s="141"/>
      <c r="F30" s="141"/>
    </row>
    <row r="31" spans="1:6" x14ac:dyDescent="0.25">
      <c r="A31" s="141"/>
      <c r="B31" s="150"/>
      <c r="C31" s="141"/>
      <c r="D31" s="141"/>
      <c r="E31" s="141"/>
      <c r="F31" s="141"/>
    </row>
    <row r="32" spans="1:6" ht="31.5" x14ac:dyDescent="0.25">
      <c r="A32" s="141"/>
      <c r="B32" s="145" t="s">
        <v>333</v>
      </c>
      <c r="C32" s="141"/>
      <c r="D32" s="141"/>
      <c r="E32" s="141"/>
      <c r="F32" s="141"/>
    </row>
    <row r="33" spans="1:6" x14ac:dyDescent="0.25">
      <c r="A33" s="141"/>
      <c r="B33" s="145"/>
      <c r="C33" s="141"/>
      <c r="D33" s="141"/>
      <c r="E33" s="141"/>
      <c r="F33" s="141"/>
    </row>
    <row r="34" spans="1:6" x14ac:dyDescent="0.25">
      <c r="A34" s="141"/>
      <c r="B34" s="145"/>
      <c r="C34" s="141"/>
      <c r="D34" s="141"/>
      <c r="E34" s="141"/>
      <c r="F34" s="141"/>
    </row>
    <row r="35" spans="1:6" x14ac:dyDescent="0.25">
      <c r="A35" s="141"/>
      <c r="B35" s="145"/>
      <c r="C35" s="141"/>
      <c r="D35" s="141"/>
      <c r="E35" s="141"/>
      <c r="F35" s="141"/>
    </row>
    <row r="36" spans="1:6" x14ac:dyDescent="0.25">
      <c r="A36" s="141"/>
      <c r="B36" s="145"/>
      <c r="C36" s="141"/>
      <c r="D36" s="141"/>
      <c r="E36" s="141"/>
      <c r="F36" s="141"/>
    </row>
    <row r="37" spans="1:6" x14ac:dyDescent="0.25">
      <c r="A37" s="141"/>
      <c r="B37" s="145"/>
      <c r="C37" s="141"/>
      <c r="D37" s="141"/>
      <c r="E37" s="141"/>
      <c r="F37" s="141"/>
    </row>
    <row r="38" spans="1:6" x14ac:dyDescent="0.25">
      <c r="A38" s="141"/>
      <c r="B38" s="145"/>
      <c r="C38" s="141"/>
      <c r="D38" s="141"/>
      <c r="E38" s="141"/>
      <c r="F38" s="141"/>
    </row>
    <row r="39" spans="1:6" x14ac:dyDescent="0.25">
      <c r="A39" s="141"/>
      <c r="B39" s="145"/>
      <c r="C39" s="141"/>
      <c r="D39" s="141"/>
      <c r="E39" s="141"/>
      <c r="F39" s="141"/>
    </row>
    <row r="40" spans="1:6" x14ac:dyDescent="0.25">
      <c r="A40" s="141"/>
      <c r="B40" s="145"/>
      <c r="C40" s="141"/>
      <c r="D40" s="141"/>
      <c r="E40" s="141"/>
      <c r="F40" s="141"/>
    </row>
    <row r="41" spans="1:6" x14ac:dyDescent="0.25">
      <c r="A41" s="141"/>
      <c r="B41" s="149"/>
      <c r="C41" s="141"/>
      <c r="D41" s="141"/>
      <c r="E41" s="141"/>
      <c r="F41" s="141"/>
    </row>
    <row r="42" spans="1:6" x14ac:dyDescent="0.25">
      <c r="A42" s="141"/>
      <c r="B42" s="141"/>
      <c r="C42" s="141"/>
      <c r="D42" s="141"/>
      <c r="E42" s="141"/>
      <c r="F42" s="141"/>
    </row>
    <row r="43" spans="1:6" x14ac:dyDescent="0.25">
      <c r="A43" s="141"/>
      <c r="B43" s="161"/>
      <c r="C43" s="141"/>
      <c r="D43" s="141"/>
      <c r="E43" s="141"/>
      <c r="F43" s="141"/>
    </row>
    <row r="44" spans="1:6" x14ac:dyDescent="0.25">
      <c r="A44" s="141"/>
      <c r="B44" s="162"/>
      <c r="C44" s="141"/>
      <c r="D44" s="141"/>
      <c r="E44" s="141"/>
      <c r="F44" s="141"/>
    </row>
    <row r="45" spans="1:6" x14ac:dyDescent="0.25">
      <c r="A45" s="141"/>
      <c r="B45" s="151" t="s">
        <v>334</v>
      </c>
      <c r="C45" s="141"/>
      <c r="D45" s="141"/>
      <c r="E45" s="141"/>
      <c r="F45" s="141"/>
    </row>
    <row r="46" spans="1:6" x14ac:dyDescent="0.25">
      <c r="A46" s="141"/>
      <c r="B46" s="150"/>
      <c r="C46" s="141"/>
      <c r="D46" s="141"/>
      <c r="E46" s="141"/>
      <c r="F46" s="141"/>
    </row>
    <row r="47" spans="1:6" ht="31.5" x14ac:dyDescent="0.25">
      <c r="A47" s="141"/>
      <c r="B47" s="145" t="s">
        <v>335</v>
      </c>
      <c r="C47" s="141"/>
      <c r="D47" s="141"/>
      <c r="E47" s="141"/>
      <c r="F47" s="141"/>
    </row>
    <row r="48" spans="1:6" x14ac:dyDescent="0.25">
      <c r="A48" s="141"/>
      <c r="B48" s="145"/>
      <c r="C48" s="141"/>
      <c r="D48" s="141"/>
      <c r="E48" s="141"/>
      <c r="F48" s="141"/>
    </row>
    <row r="49" spans="1:6" x14ac:dyDescent="0.25">
      <c r="A49" s="141"/>
      <c r="B49" s="141"/>
      <c r="C49" s="141"/>
      <c r="D49" s="141"/>
      <c r="E49" s="141"/>
      <c r="F49" s="141"/>
    </row>
    <row r="50" spans="1:6" x14ac:dyDescent="0.25">
      <c r="A50" s="141"/>
      <c r="B50" s="141"/>
      <c r="C50" s="141"/>
      <c r="D50" s="141"/>
      <c r="E50" s="141"/>
      <c r="F50" s="141"/>
    </row>
    <row r="51" spans="1:6" x14ac:dyDescent="0.25">
      <c r="A51" s="141"/>
      <c r="B51" s="141"/>
      <c r="C51" s="141"/>
      <c r="D51" s="141"/>
      <c r="E51" s="141"/>
      <c r="F51" s="141"/>
    </row>
    <row r="52" spans="1:6" x14ac:dyDescent="0.25">
      <c r="A52" s="141"/>
      <c r="B52" s="141"/>
      <c r="C52" s="141"/>
      <c r="D52" s="141"/>
      <c r="E52" s="141"/>
      <c r="F52" s="141"/>
    </row>
    <row r="53" spans="1:6" x14ac:dyDescent="0.25">
      <c r="A53" s="141"/>
      <c r="B53" s="141"/>
      <c r="C53" s="141"/>
      <c r="D53" s="141"/>
      <c r="E53" s="141"/>
      <c r="F53" s="141"/>
    </row>
    <row r="54" spans="1:6" x14ac:dyDescent="0.25">
      <c r="A54" s="141"/>
      <c r="B54" s="141"/>
      <c r="C54" s="141"/>
      <c r="D54" s="141"/>
      <c r="E54" s="141"/>
      <c r="F54" s="141"/>
    </row>
    <row r="55" spans="1:6" x14ac:dyDescent="0.25">
      <c r="A55" s="141"/>
      <c r="B55" s="141"/>
      <c r="C55" s="141"/>
      <c r="D55" s="141"/>
      <c r="E55" s="141"/>
      <c r="F55" s="141"/>
    </row>
    <row r="56" spans="1:6" x14ac:dyDescent="0.25">
      <c r="A56" s="141"/>
      <c r="B56" s="141"/>
      <c r="C56" s="141"/>
      <c r="D56" s="141"/>
      <c r="E56" s="141"/>
      <c r="F56" s="141"/>
    </row>
    <row r="57" spans="1:6" x14ac:dyDescent="0.25">
      <c r="A57" s="141"/>
      <c r="B57" s="141"/>
      <c r="C57" s="141"/>
      <c r="D57" s="141"/>
      <c r="E57" s="141"/>
      <c r="F57" s="141"/>
    </row>
    <row r="58" spans="1:6" x14ac:dyDescent="0.25">
      <c r="A58" s="141"/>
      <c r="B58" s="141"/>
      <c r="C58" s="141"/>
      <c r="D58" s="141"/>
      <c r="E58" s="141"/>
      <c r="F58" s="141"/>
    </row>
    <row r="59" spans="1:6" x14ac:dyDescent="0.25">
      <c r="A59" s="141"/>
      <c r="B59" s="141"/>
      <c r="C59" s="141"/>
      <c r="D59" s="141"/>
      <c r="E59" s="141"/>
      <c r="F59" s="141"/>
    </row>
    <row r="60" spans="1:6" x14ac:dyDescent="0.25">
      <c r="A60" s="141"/>
      <c r="B60" s="141"/>
      <c r="C60" s="141"/>
      <c r="D60" s="141"/>
    </row>
    <row r="61" spans="1:6" x14ac:dyDescent="0.25">
      <c r="A61" s="141"/>
      <c r="B61" s="141"/>
      <c r="C61" s="141"/>
      <c r="D61" s="141"/>
    </row>
    <row r="62" spans="1:6" x14ac:dyDescent="0.25">
      <c r="A62" s="141"/>
      <c r="B62" s="141"/>
      <c r="C62" s="141"/>
      <c r="D62" s="141"/>
    </row>
  </sheetData>
  <customSheetViews>
    <customSheetView guid="{CC421301-7D2A-4DBE-94A6-924C3287D0FE}" scale="80" showPageBreaks="1" printArea="1" state="hidden" view="pageBreakPreview">
      <selection activeCell="B17" sqref="B17:J17"/>
      <pageMargins left="0.7" right="0.7" top="0.75" bottom="0.75" header="0.3" footer="0.3"/>
      <pageSetup scale="62" orientation="portrait" r:id="rId1"/>
    </customSheetView>
    <customSheetView guid="{A57ED495-A8F1-41AA-920B-D492B709C260}" scale="80" showPageBreaks="1" printArea="1" view="pageBreakPreview">
      <selection activeCell="G20" sqref="G20"/>
      <pageMargins left="0.7" right="0.7" top="0.75" bottom="0.75" header="0.3" footer="0.3"/>
      <pageSetup scale="62" orientation="portrait" verticalDpi="0" r:id="rId2"/>
    </customSheetView>
    <customSheetView guid="{4D895310-04B4-4FFF-ADA4-767CB2A31A78}" scale="80" showPageBreaks="1" printArea="1" view="pageBreakPreview">
      <selection activeCell="G20" sqref="G20"/>
      <pageMargins left="0.7" right="0.7" top="0.75" bottom="0.75" header="0.3" footer="0.3"/>
      <pageSetup scale="62" orientation="portrait" verticalDpi="0" r:id="rId3"/>
    </customSheetView>
  </customSheetViews>
  <hyperlinks>
    <hyperlink ref="B14" r:id="rId4"/>
  </hyperlinks>
  <pageMargins left="0.7" right="0.7" top="0.75" bottom="0.75" header="0.3" footer="0.3"/>
  <pageSetup scale="62" orientation="portrait" r:id="rId5"/>
  <drawing r:id="rId6"/>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63"/>
  <sheetViews>
    <sheetView zoomScale="67" zoomScaleNormal="67" zoomScaleSheetLayoutView="75" workbookViewId="0">
      <selection activeCell="B16" sqref="B16:J16"/>
    </sheetView>
  </sheetViews>
  <sheetFormatPr defaultColWidth="8.625" defaultRowHeight="15" outlineLevelRow="1" x14ac:dyDescent="0.25"/>
  <cols>
    <col min="1" max="1" width="4.625" style="37" customWidth="1"/>
    <col min="2" max="2" width="19.875" style="37" customWidth="1"/>
    <col min="3" max="10" width="18.625" style="37" customWidth="1"/>
    <col min="11" max="11" width="3.5" style="37" customWidth="1"/>
    <col min="12" max="22" width="17.375" style="37" customWidth="1"/>
    <col min="23" max="16384" width="8.625" style="37"/>
  </cols>
  <sheetData>
    <row r="1" spans="1:25" ht="17.45" customHeight="1" thickBot="1" x14ac:dyDescent="0.35">
      <c r="A1" s="42"/>
      <c r="B1" s="447" t="s">
        <v>188</v>
      </c>
      <c r="C1" s="448"/>
      <c r="D1" s="449" t="s">
        <v>159</v>
      </c>
      <c r="E1" s="450"/>
      <c r="F1" s="450"/>
      <c r="G1" s="450"/>
      <c r="H1" s="451"/>
      <c r="I1" s="64" t="s">
        <v>113</v>
      </c>
      <c r="J1" s="65">
        <v>43282</v>
      </c>
      <c r="K1" s="39"/>
      <c r="L1" s="39"/>
      <c r="M1" s="39"/>
      <c r="N1" s="39"/>
      <c r="O1" s="39"/>
      <c r="P1" s="39"/>
      <c r="Q1" s="39"/>
      <c r="R1" s="39"/>
      <c r="S1" s="39"/>
      <c r="T1" s="39"/>
      <c r="U1" s="39"/>
      <c r="V1" s="39"/>
    </row>
    <row r="2" spans="1:25" ht="18.75" customHeight="1" thickTop="1" thickBot="1" x14ac:dyDescent="0.35">
      <c r="A2" s="42"/>
      <c r="B2" s="452" t="str">
        <f>'NEW-O-ERP'!B2:C2</f>
        <v>19GOT_CO1</v>
      </c>
      <c r="C2" s="453"/>
      <c r="D2" s="454" t="s">
        <v>114</v>
      </c>
      <c r="E2" s="455"/>
      <c r="F2" s="455"/>
      <c r="G2" s="455"/>
      <c r="H2" s="455"/>
      <c r="I2" s="470" t="s">
        <v>101</v>
      </c>
      <c r="J2" s="471"/>
      <c r="K2" s="39"/>
      <c r="L2" s="39"/>
      <c r="M2" s="39"/>
      <c r="N2" s="39"/>
      <c r="O2" s="39"/>
      <c r="P2" s="39"/>
      <c r="Q2" s="39"/>
      <c r="R2" s="39"/>
      <c r="S2" s="39"/>
      <c r="T2" s="39"/>
      <c r="U2" s="39"/>
      <c r="V2" s="39"/>
    </row>
    <row r="3" spans="1:25" ht="17.25" customHeight="1" x14ac:dyDescent="0.3">
      <c r="A3" s="42"/>
      <c r="B3" s="433" t="s">
        <v>224</v>
      </c>
      <c r="C3" s="434"/>
      <c r="D3" s="454" t="s">
        <v>189</v>
      </c>
      <c r="E3" s="454"/>
      <c r="F3" s="454"/>
      <c r="G3" s="454"/>
      <c r="H3" s="454"/>
      <c r="I3" s="40">
        <v>43281</v>
      </c>
      <c r="J3" s="46"/>
      <c r="K3" s="39"/>
      <c r="L3" s="39"/>
      <c r="M3" s="39"/>
      <c r="N3" s="39"/>
      <c r="O3" s="39"/>
      <c r="P3" s="39"/>
      <c r="Q3" s="39"/>
      <c r="R3" s="39"/>
      <c r="S3" s="39"/>
      <c r="T3" s="39"/>
      <c r="U3" s="39"/>
      <c r="V3" s="39"/>
    </row>
    <row r="4" spans="1:25" ht="17.25" x14ac:dyDescent="0.3">
      <c r="A4" s="42"/>
      <c r="B4" s="435"/>
      <c r="C4" s="436"/>
      <c r="D4" s="464"/>
      <c r="E4" s="454"/>
      <c r="F4" s="454"/>
      <c r="G4" s="454"/>
      <c r="H4" s="454"/>
      <c r="I4" s="46"/>
      <c r="J4" s="46"/>
      <c r="K4" s="39"/>
      <c r="L4" s="39"/>
      <c r="M4" s="39"/>
      <c r="N4" s="39"/>
      <c r="O4" s="39"/>
      <c r="P4" s="39"/>
      <c r="Q4" s="39"/>
      <c r="R4" s="39"/>
      <c r="S4" s="39"/>
      <c r="T4" s="39"/>
      <c r="U4" s="39"/>
      <c r="V4" s="39"/>
    </row>
    <row r="5" spans="1:25" ht="22.7" customHeight="1" x14ac:dyDescent="0.25">
      <c r="A5" s="42"/>
      <c r="B5" s="45"/>
      <c r="C5" s="47"/>
      <c r="D5" s="47"/>
      <c r="E5" s="47"/>
      <c r="F5" s="47"/>
      <c r="G5" s="47"/>
      <c r="H5" s="47"/>
      <c r="I5" s="47"/>
      <c r="J5" s="47"/>
      <c r="K5" s="39"/>
      <c r="L5" s="39"/>
      <c r="M5" s="39"/>
      <c r="N5" s="39"/>
      <c r="O5" s="39"/>
      <c r="P5" s="39"/>
      <c r="Q5" s="39"/>
      <c r="R5" s="39"/>
      <c r="S5" s="39"/>
      <c r="T5" s="39"/>
      <c r="U5" s="39"/>
      <c r="V5" s="39"/>
    </row>
    <row r="6" spans="1:25" ht="20.25" customHeight="1" x14ac:dyDescent="0.25">
      <c r="A6" s="128"/>
      <c r="B6" s="127" t="s">
        <v>223</v>
      </c>
      <c r="C6" s="126"/>
      <c r="D6" s="126"/>
      <c r="E6" s="126"/>
      <c r="F6" s="126"/>
      <c r="G6" s="126"/>
      <c r="H6" s="126"/>
      <c r="I6" s="126"/>
      <c r="J6" s="126"/>
      <c r="K6" s="114"/>
      <c r="L6" s="39"/>
      <c r="M6" s="39"/>
      <c r="N6" s="39"/>
      <c r="O6" s="39"/>
      <c r="P6" s="39"/>
      <c r="Q6" s="39"/>
      <c r="R6" s="39"/>
      <c r="S6" s="39"/>
      <c r="T6" s="39"/>
      <c r="U6" s="39"/>
      <c r="V6" s="39"/>
      <c r="X6" s="125"/>
      <c r="Y6" s="125"/>
    </row>
    <row r="7" spans="1:25" ht="30.6" customHeight="1" x14ac:dyDescent="0.4">
      <c r="A7" s="58"/>
      <c r="B7" s="60" t="s">
        <v>193</v>
      </c>
      <c r="C7" s="59"/>
      <c r="D7" s="59"/>
      <c r="E7" s="59"/>
      <c r="F7" s="59"/>
      <c r="G7" s="59"/>
      <c r="H7" s="59"/>
      <c r="I7" s="59"/>
      <c r="J7" s="59"/>
      <c r="K7" s="58"/>
      <c r="L7" s="58"/>
      <c r="M7" s="58"/>
      <c r="N7" s="58"/>
      <c r="O7" s="58"/>
      <c r="P7" s="58"/>
      <c r="Q7" s="58"/>
      <c r="R7" s="58"/>
      <c r="S7" s="58"/>
      <c r="T7" s="58"/>
      <c r="U7" s="58"/>
      <c r="V7" s="58"/>
    </row>
    <row r="8" spans="1:25" x14ac:dyDescent="0.25">
      <c r="A8" s="47"/>
      <c r="B8" s="47"/>
      <c r="C8" s="47"/>
      <c r="D8" s="47"/>
      <c r="E8" s="47"/>
      <c r="F8" s="47"/>
      <c r="G8" s="47"/>
      <c r="H8" s="47"/>
      <c r="I8" s="47"/>
      <c r="J8" s="47"/>
      <c r="K8" s="39"/>
      <c r="L8" s="39"/>
      <c r="M8" s="39"/>
      <c r="N8" s="39"/>
      <c r="O8" s="39"/>
      <c r="P8" s="39"/>
      <c r="Q8" s="39"/>
      <c r="R8" s="39"/>
      <c r="S8" s="39"/>
      <c r="T8" s="39"/>
      <c r="U8" s="39"/>
      <c r="V8" s="39"/>
    </row>
    <row r="9" spans="1:25" x14ac:dyDescent="0.25">
      <c r="A9" s="42"/>
      <c r="B9" s="419" t="s">
        <v>34</v>
      </c>
      <c r="C9" s="421"/>
      <c r="D9" s="419" t="s">
        <v>35</v>
      </c>
      <c r="E9" s="421"/>
      <c r="F9" s="419" t="s">
        <v>36</v>
      </c>
      <c r="G9" s="420"/>
      <c r="H9" s="421"/>
      <c r="I9" s="419" t="s">
        <v>110</v>
      </c>
      <c r="J9" s="421"/>
      <c r="K9" s="39"/>
      <c r="L9" s="39"/>
      <c r="M9" s="39"/>
      <c r="N9" s="39"/>
      <c r="O9" s="39"/>
      <c r="P9" s="39"/>
      <c r="Q9" s="39"/>
      <c r="R9" s="39"/>
      <c r="S9" s="39"/>
      <c r="T9" s="39"/>
      <c r="U9" s="39"/>
      <c r="V9" s="39"/>
    </row>
    <row r="10" spans="1:25" ht="18" customHeight="1" x14ac:dyDescent="0.25">
      <c r="A10" s="42"/>
      <c r="B10" s="428" t="str">
        <f>Project_Name</f>
        <v>ERP (Enterprise Resource Planning) System</v>
      </c>
      <c r="C10" s="429"/>
      <c r="D10" s="428" t="str">
        <f>Requesting_Agency</f>
        <v>GoTriangle</v>
      </c>
      <c r="E10" s="429"/>
      <c r="F10" s="475" t="str">
        <f>'NEW-O-ERP'!F11:H11</f>
        <v>Mitchell Lodge</v>
      </c>
      <c r="G10" s="476"/>
      <c r="H10" s="477"/>
      <c r="I10" s="106" t="s">
        <v>87</v>
      </c>
      <c r="J10" s="107">
        <f>'NEW-O-ERP'!J11</f>
        <v>0</v>
      </c>
      <c r="K10" s="39"/>
      <c r="L10" s="39"/>
      <c r="M10" s="39"/>
      <c r="N10" s="39"/>
      <c r="O10" s="39"/>
      <c r="P10" s="39"/>
      <c r="Q10" s="39"/>
      <c r="R10" s="39"/>
      <c r="S10" s="39"/>
      <c r="T10" s="39"/>
      <c r="U10" s="39"/>
      <c r="V10" s="39"/>
    </row>
    <row r="11" spans="1:25" ht="18" customHeight="1" x14ac:dyDescent="0.25">
      <c r="A11" s="42"/>
      <c r="B11" s="430"/>
      <c r="C11" s="431"/>
      <c r="D11" s="430"/>
      <c r="E11" s="431"/>
      <c r="F11" s="475" t="str">
        <f>'NEW-O-ERP'!F12:H12</f>
        <v>mlodge@gotriangle.org</v>
      </c>
      <c r="G11" s="476"/>
      <c r="H11" s="477"/>
      <c r="I11" s="106" t="s">
        <v>95</v>
      </c>
      <c r="J11" s="107">
        <f>'NEW-O-ERP'!J12</f>
        <v>0</v>
      </c>
      <c r="K11" s="39"/>
      <c r="L11" s="39"/>
      <c r="M11" s="39"/>
      <c r="N11" s="39"/>
      <c r="O11" s="39"/>
      <c r="P11" s="39"/>
      <c r="Q11" s="39"/>
      <c r="R11" s="39"/>
      <c r="S11" s="39"/>
      <c r="T11" s="39"/>
      <c r="U11" s="39"/>
      <c r="V11" s="39"/>
    </row>
    <row r="12" spans="1:25" x14ac:dyDescent="0.25">
      <c r="A12" s="42"/>
      <c r="B12" s="419" t="s">
        <v>39</v>
      </c>
      <c r="C12" s="421"/>
      <c r="D12" s="419" t="s">
        <v>40</v>
      </c>
      <c r="E12" s="421"/>
      <c r="F12" s="419" t="s">
        <v>96</v>
      </c>
      <c r="G12" s="420"/>
      <c r="H12" s="421"/>
      <c r="I12" s="419" t="s">
        <v>111</v>
      </c>
      <c r="J12" s="421"/>
      <c r="K12" s="39"/>
      <c r="L12" s="39"/>
      <c r="M12" s="39"/>
      <c r="N12" s="39"/>
      <c r="O12" s="39"/>
      <c r="P12" s="39"/>
      <c r="Q12" s="39"/>
      <c r="R12" s="39"/>
      <c r="S12" s="39"/>
      <c r="T12" s="39"/>
      <c r="U12" s="39"/>
      <c r="V12" s="39"/>
    </row>
    <row r="13" spans="1:25" ht="15.75" customHeight="1" x14ac:dyDescent="0.25">
      <c r="A13" s="42"/>
      <c r="B13" s="437">
        <f>Start_Date</f>
        <v>43282</v>
      </c>
      <c r="C13" s="438"/>
      <c r="D13" s="437">
        <f>End_Date</f>
        <v>44377</v>
      </c>
      <c r="E13" s="438"/>
      <c r="F13" s="441">
        <f>Added_notes_as_appropriate</f>
        <v>118708.33333333337</v>
      </c>
      <c r="G13" s="442"/>
      <c r="H13" s="443"/>
      <c r="I13" s="135" t="s">
        <v>87</v>
      </c>
      <c r="J13" s="107">
        <f>'NEW-O-ERP'!J14</f>
        <v>118708.33333333337</v>
      </c>
      <c r="K13" s="39"/>
      <c r="L13" s="39"/>
      <c r="M13" s="39"/>
      <c r="N13" s="39"/>
      <c r="O13" s="39"/>
      <c r="P13" s="39"/>
      <c r="Q13" s="39"/>
      <c r="R13" s="39"/>
      <c r="S13" s="39"/>
      <c r="T13" s="39"/>
      <c r="U13" s="39"/>
      <c r="V13" s="39"/>
      <c r="W13" s="37" t="b">
        <v>0</v>
      </c>
    </row>
    <row r="14" spans="1:25" ht="15.75" customHeight="1" x14ac:dyDescent="0.25">
      <c r="A14" s="42"/>
      <c r="B14" s="439"/>
      <c r="C14" s="440"/>
      <c r="D14" s="439"/>
      <c r="E14" s="440"/>
      <c r="F14" s="444"/>
      <c r="G14" s="445"/>
      <c r="H14" s="446"/>
      <c r="I14" s="135" t="s">
        <v>95</v>
      </c>
      <c r="J14" s="107">
        <f>'NEW-O-ERP'!J15</f>
        <v>116517220.25999999</v>
      </c>
      <c r="K14" s="39"/>
      <c r="L14" s="39"/>
      <c r="M14" s="39"/>
      <c r="N14" s="39"/>
      <c r="O14" s="39"/>
      <c r="P14" s="39"/>
      <c r="Q14" s="39"/>
      <c r="R14" s="39"/>
      <c r="S14" s="39"/>
      <c r="T14" s="39"/>
      <c r="U14" s="39"/>
      <c r="V14" s="39"/>
      <c r="W14" s="37" t="b">
        <v>0</v>
      </c>
    </row>
    <row r="15" spans="1:25" ht="28.7" customHeight="1" x14ac:dyDescent="0.25">
      <c r="A15" s="42"/>
      <c r="B15" s="423" t="s">
        <v>90</v>
      </c>
      <c r="C15" s="424"/>
      <c r="D15" s="425"/>
      <c r="E15" s="426"/>
      <c r="F15" s="426"/>
      <c r="G15" s="426"/>
      <c r="H15" s="426"/>
      <c r="I15" s="426"/>
      <c r="J15" s="427"/>
      <c r="K15" s="39"/>
      <c r="L15" s="39"/>
      <c r="M15" s="39"/>
      <c r="N15" s="39"/>
      <c r="O15" s="39"/>
      <c r="P15" s="39"/>
      <c r="Q15" s="39"/>
      <c r="R15" s="39"/>
      <c r="S15" s="39"/>
      <c r="T15" s="39"/>
      <c r="U15" s="39"/>
      <c r="V15" s="39"/>
      <c r="W15" s="37" t="b">
        <v>0</v>
      </c>
    </row>
    <row r="16" spans="1:25" ht="102.75" customHeight="1" x14ac:dyDescent="0.25">
      <c r="A16" s="42"/>
      <c r="B16" s="478" t="str">
        <f>'NEW-O-ERP'!B17:J17</f>
        <v>In FY 17 the GoTriangle Board of Trustees approved implementation of a Best-of-Class Enterprise Resource Planning (ERP) system.  The critical goal of the ERP project is to provide business process re-engineering opportunities to achieve more effective and efficient processes throughout the organization. This new system will assist staff with managing Durham, Orange, and Wake counties plans related to the proposed Bus and Rail investment project and Wake County Transit Plan.  The initial estimated allocation percentage between all sources are as followed: 40% GoTriangle portion, 25% for the Wake County Tax District, 35% split between the Durham County Tax District, and the Orange County Tax District.  The project is broken into 3 phases:   
 Phase 1 – Financial Management System(s)
Phase 2 – Customer Relation(s) Management
Phase 3 – Project Management</v>
      </c>
      <c r="C16" s="479"/>
      <c r="D16" s="479"/>
      <c r="E16" s="479"/>
      <c r="F16" s="479"/>
      <c r="G16" s="479"/>
      <c r="H16" s="480"/>
      <c r="I16" s="480"/>
      <c r="J16" s="481"/>
      <c r="K16" s="39"/>
      <c r="L16" s="39"/>
      <c r="M16" s="39"/>
      <c r="N16" s="39"/>
      <c r="O16" s="39"/>
      <c r="P16" s="39"/>
      <c r="Q16" s="39"/>
      <c r="R16" s="39"/>
      <c r="S16" s="39"/>
      <c r="T16" s="39"/>
      <c r="U16" s="39"/>
      <c r="V16" s="39"/>
      <c r="X16" s="125"/>
      <c r="Y16" s="125" t="b">
        <v>1</v>
      </c>
    </row>
    <row r="17" spans="1:28" ht="20.25" customHeight="1" x14ac:dyDescent="0.25">
      <c r="A17" s="42"/>
      <c r="B17" s="411" t="s">
        <v>222</v>
      </c>
      <c r="C17" s="411"/>
      <c r="D17" s="411"/>
      <c r="E17" s="113" t="str">
        <f>IF('NEW-O-ERP'!X35,"YES",IF('NEW-O-ERP'!X36,"NO",))</f>
        <v>NO</v>
      </c>
      <c r="F17" s="415"/>
      <c r="G17" s="416"/>
      <c r="H17" s="412"/>
      <c r="I17" s="413"/>
      <c r="J17" s="414"/>
      <c r="K17" s="39"/>
      <c r="L17" s="39"/>
      <c r="M17" s="39"/>
      <c r="N17" s="39"/>
      <c r="O17" s="39"/>
      <c r="P17" s="39"/>
      <c r="Q17" s="39"/>
      <c r="R17" s="39"/>
      <c r="S17" s="39"/>
      <c r="T17" s="39"/>
      <c r="U17" s="39"/>
      <c r="V17" s="39"/>
      <c r="X17" s="125" t="str">
        <f>'NEW-O-ERP'!W19</f>
        <v>Operating</v>
      </c>
      <c r="Y17" s="125" t="b">
        <f>'NEW-O-ERP'!X19</f>
        <v>0</v>
      </c>
    </row>
    <row r="18" spans="1:28" x14ac:dyDescent="0.25">
      <c r="A18" s="42"/>
      <c r="B18" s="61"/>
      <c r="C18" s="61"/>
      <c r="D18" s="61"/>
      <c r="E18" s="61"/>
      <c r="F18" s="61"/>
      <c r="G18" s="61"/>
      <c r="H18" s="61"/>
      <c r="I18" s="61"/>
      <c r="J18" s="61"/>
      <c r="K18" s="39"/>
      <c r="L18" s="39"/>
      <c r="M18" s="39"/>
      <c r="N18" s="39"/>
      <c r="O18" s="39"/>
      <c r="P18" s="39"/>
      <c r="Q18" s="39"/>
      <c r="R18" s="39"/>
      <c r="S18" s="39"/>
      <c r="T18" s="39"/>
      <c r="U18" s="39"/>
      <c r="V18" s="39"/>
      <c r="X18" s="125" t="str">
        <f>'NEW-O-ERP'!W25</f>
        <v>Capital Development</v>
      </c>
      <c r="Y18" s="125" t="b">
        <f>'NEW-O-ERP'!X25</f>
        <v>0</v>
      </c>
    </row>
    <row r="19" spans="1:28" s="38" customFormat="1" ht="17.25" customHeight="1" x14ac:dyDescent="0.25">
      <c r="A19" s="54"/>
      <c r="B19" s="108" t="s">
        <v>265</v>
      </c>
      <c r="C19" s="56"/>
      <c r="D19" s="56"/>
      <c r="E19" s="56"/>
      <c r="F19" s="56"/>
      <c r="G19" s="56"/>
      <c r="H19" s="56"/>
      <c r="I19" s="56"/>
      <c r="J19" s="56"/>
      <c r="K19" s="43"/>
      <c r="L19" s="43"/>
      <c r="M19" s="43"/>
      <c r="N19" s="43"/>
      <c r="O19" s="43"/>
      <c r="P19" s="43"/>
      <c r="Q19" s="43"/>
      <c r="R19" s="43"/>
      <c r="S19" s="43"/>
      <c r="T19" s="43"/>
      <c r="U19" s="43"/>
      <c r="V19" s="43"/>
      <c r="X19" s="125" t="str">
        <f>'NEW-O-ERP'!W26</f>
        <v>Capital Vehicle Acquisition</v>
      </c>
      <c r="Y19" s="125" t="b">
        <f>'NEW-O-ERP'!X26</f>
        <v>0</v>
      </c>
      <c r="AB19" s="37"/>
    </row>
    <row r="20" spans="1:28" ht="16.7" customHeight="1" x14ac:dyDescent="0.25">
      <c r="A20" s="52"/>
      <c r="B20" s="47" t="s">
        <v>136</v>
      </c>
      <c r="C20" s="47"/>
      <c r="D20" s="47" t="s">
        <v>137</v>
      </c>
      <c r="E20" s="47"/>
      <c r="F20" s="47"/>
      <c r="G20" s="47" t="s">
        <v>138</v>
      </c>
      <c r="I20" s="47"/>
      <c r="J20" s="47"/>
      <c r="K20" s="39"/>
      <c r="L20" s="39"/>
      <c r="M20" s="39"/>
      <c r="N20" s="39"/>
      <c r="O20" s="39"/>
      <c r="P20" s="39"/>
      <c r="Q20" s="39"/>
      <c r="R20" s="39"/>
      <c r="S20" s="39"/>
      <c r="T20" s="39"/>
      <c r="U20" s="39"/>
      <c r="V20" s="39"/>
      <c r="X20" s="125" t="str">
        <f>'NEW-O-ERP'!W21</f>
        <v>Both</v>
      </c>
      <c r="Y20" s="125" t="b">
        <f>'NEW-O-ERP'!X21</f>
        <v>0</v>
      </c>
    </row>
    <row r="21" spans="1:28" ht="47.25" customHeight="1" x14ac:dyDescent="0.25">
      <c r="A21" s="52"/>
      <c r="B21" s="465" t="str">
        <f>'NEW-O-ERP'!B22:C22</f>
        <v xml:space="preserve">GoTriangle will manage this technological project. </v>
      </c>
      <c r="C21" s="465"/>
      <c r="D21" s="465" t="str">
        <f>'NEW-O-ERP'!D22:F22</f>
        <v xml:space="preserve"> It will serve GOTRIANGLE,
 Wake Transit Plan and Durham-Orange Transit Plan. </v>
      </c>
      <c r="E21" s="465"/>
      <c r="F21" s="465"/>
      <c r="G21" s="465" t="str">
        <f>'NEW-O-ERP'!G22:J22</f>
        <v>The project will improve service by enabling aggregation of data from different sources within the organization to produce meaningful reports that will assist in making business decisions, and be able to separately and jointly compute measures for each partners.</v>
      </c>
      <c r="H21" s="465"/>
      <c r="I21" s="465"/>
      <c r="J21" s="465"/>
      <c r="K21" s="39"/>
      <c r="L21" s="39"/>
      <c r="M21" s="39"/>
      <c r="N21" s="39"/>
      <c r="O21" s="39"/>
      <c r="P21" s="39"/>
      <c r="Q21" s="39"/>
      <c r="R21" s="39"/>
      <c r="S21" s="39"/>
      <c r="T21" s="39"/>
      <c r="U21" s="39"/>
      <c r="V21" s="39"/>
      <c r="X21" s="125" t="str">
        <f>'NEW-O-ERP'!W22</f>
        <v>Operating - Administration</v>
      </c>
      <c r="Y21" s="125" t="b">
        <f>'NEW-O-ERP'!X22</f>
        <v>0</v>
      </c>
    </row>
    <row r="22" spans="1:28" ht="15" customHeight="1" x14ac:dyDescent="0.25">
      <c r="A22" s="52"/>
      <c r="B22" s="57"/>
      <c r="C22" s="57"/>
      <c r="D22" s="57"/>
      <c r="E22" s="57"/>
      <c r="F22" s="57"/>
      <c r="G22" s="57"/>
      <c r="H22" s="57"/>
      <c r="I22" s="57"/>
      <c r="J22" s="57"/>
      <c r="K22" s="39"/>
      <c r="L22" s="39"/>
      <c r="M22" s="39"/>
      <c r="N22" s="39"/>
      <c r="O22" s="39"/>
      <c r="P22" s="39"/>
      <c r="Q22" s="39"/>
      <c r="R22" s="39"/>
      <c r="S22" s="39"/>
      <c r="T22" s="39"/>
      <c r="U22" s="39"/>
      <c r="V22" s="39"/>
      <c r="X22" s="125"/>
      <c r="Y22" s="125"/>
    </row>
    <row r="23" spans="1:28" x14ac:dyDescent="0.25">
      <c r="A23" s="47"/>
      <c r="B23" s="47"/>
      <c r="C23" s="47"/>
      <c r="D23" s="47"/>
      <c r="E23" s="47"/>
      <c r="F23" s="47"/>
      <c r="G23" s="47"/>
      <c r="H23" s="47"/>
      <c r="I23" s="47"/>
      <c r="J23" s="47"/>
      <c r="K23" s="39"/>
      <c r="L23" s="39"/>
      <c r="M23" s="39"/>
      <c r="N23" s="39"/>
      <c r="O23" s="39"/>
      <c r="P23" s="39"/>
      <c r="Q23" s="39"/>
      <c r="R23" s="39"/>
      <c r="S23" s="39"/>
      <c r="T23" s="39"/>
      <c r="U23" s="39"/>
      <c r="V23" s="39"/>
      <c r="X23" s="125"/>
      <c r="Y23" s="125"/>
    </row>
    <row r="24" spans="1:28" ht="26.25" x14ac:dyDescent="0.4">
      <c r="A24" s="58"/>
      <c r="B24" s="60" t="s">
        <v>190</v>
      </c>
      <c r="C24" s="59"/>
      <c r="D24" s="59"/>
      <c r="E24" s="59"/>
      <c r="F24" s="59"/>
      <c r="G24" s="59"/>
      <c r="H24" s="59"/>
      <c r="I24" s="59"/>
      <c r="J24" s="59"/>
      <c r="K24" s="58"/>
      <c r="L24" s="58"/>
      <c r="M24" s="58"/>
      <c r="N24" s="58"/>
      <c r="O24" s="58"/>
      <c r="P24" s="58"/>
      <c r="Q24" s="58"/>
      <c r="R24" s="58"/>
      <c r="S24" s="58"/>
      <c r="T24" s="58"/>
      <c r="U24" s="58"/>
      <c r="V24" s="58"/>
      <c r="X24" s="125"/>
      <c r="Y24" s="125"/>
    </row>
    <row r="25" spans="1:28" ht="5.25" customHeight="1" x14ac:dyDescent="0.4">
      <c r="A25" s="44"/>
      <c r="B25" s="50"/>
      <c r="C25" s="50"/>
      <c r="D25" s="50"/>
      <c r="E25" s="50"/>
      <c r="F25" s="50"/>
      <c r="G25" s="50"/>
      <c r="H25" s="50"/>
      <c r="I25" s="50"/>
      <c r="J25" s="50"/>
      <c r="K25" s="44"/>
      <c r="L25" s="44"/>
      <c r="M25" s="44"/>
      <c r="N25" s="44"/>
      <c r="O25" s="44"/>
      <c r="P25" s="44"/>
      <c r="Q25" s="44"/>
      <c r="R25" s="44"/>
      <c r="S25" s="44"/>
      <c r="T25" s="44"/>
      <c r="U25" s="44"/>
      <c r="V25" s="44"/>
    </row>
    <row r="26" spans="1:28" ht="15.75" x14ac:dyDescent="0.25">
      <c r="A26" s="52"/>
      <c r="B26" s="48"/>
      <c r="C26" s="47"/>
      <c r="D26" s="47"/>
      <c r="E26" s="47"/>
      <c r="F26" s="47"/>
      <c r="G26" s="47"/>
      <c r="H26" s="47"/>
      <c r="I26" s="47"/>
      <c r="J26" s="47"/>
      <c r="K26" s="39"/>
      <c r="L26" s="39"/>
      <c r="M26" s="39"/>
      <c r="N26" s="39"/>
      <c r="O26" s="39"/>
      <c r="P26" s="39"/>
      <c r="Q26" s="39"/>
      <c r="R26" s="39"/>
      <c r="S26" s="39"/>
      <c r="T26" s="39"/>
      <c r="U26" s="39"/>
      <c r="V26" s="39"/>
    </row>
    <row r="27" spans="1:28" x14ac:dyDescent="0.25">
      <c r="A27" s="55"/>
      <c r="B27" s="422" t="s">
        <v>194</v>
      </c>
      <c r="C27" s="422"/>
      <c r="D27" s="422"/>
      <c r="E27" s="422"/>
      <c r="F27" s="422"/>
      <c r="G27" s="422"/>
      <c r="H27" s="422"/>
      <c r="I27" s="422"/>
      <c r="J27" s="422"/>
      <c r="K27" s="39"/>
      <c r="L27" s="39"/>
      <c r="M27" s="39"/>
      <c r="N27" s="39"/>
      <c r="O27" s="39"/>
      <c r="P27" s="39"/>
      <c r="Q27" s="39"/>
      <c r="R27" s="39"/>
      <c r="S27" s="39"/>
      <c r="T27" s="39"/>
      <c r="U27" s="39"/>
      <c r="V27" s="39"/>
    </row>
    <row r="28" spans="1:28" s="38" customFormat="1" x14ac:dyDescent="0.25">
      <c r="A28" s="55"/>
      <c r="C28" s="419" t="s">
        <v>195</v>
      </c>
      <c r="D28" s="420"/>
      <c r="E28" s="421"/>
      <c r="F28" s="134" t="s">
        <v>196</v>
      </c>
      <c r="G28" s="134" t="s">
        <v>197</v>
      </c>
      <c r="H28" s="134" t="s">
        <v>198</v>
      </c>
      <c r="I28" s="134" t="s">
        <v>199</v>
      </c>
      <c r="J28" s="41"/>
      <c r="K28" s="41"/>
      <c r="L28" s="41"/>
      <c r="M28" s="41"/>
      <c r="N28" s="41"/>
      <c r="O28" s="41"/>
      <c r="P28" s="41"/>
      <c r="Q28" s="41"/>
      <c r="R28" s="41"/>
      <c r="S28" s="41"/>
      <c r="T28" s="41"/>
      <c r="U28" s="41"/>
      <c r="V28" s="41"/>
    </row>
    <row r="29" spans="1:28" ht="21" customHeight="1" x14ac:dyDescent="0.25">
      <c r="A29" s="53"/>
      <c r="B29" s="49" t="s">
        <v>92</v>
      </c>
      <c r="C29" s="417" t="str">
        <f>KPI_a</f>
        <v>CO-Specify Enter into a contract with the ERP developer contract.</v>
      </c>
      <c r="D29" s="418"/>
      <c r="E29" s="418"/>
      <c r="F29" s="123"/>
      <c r="G29" s="123"/>
      <c r="H29" s="123"/>
      <c r="I29" s="123"/>
      <c r="J29" s="41"/>
      <c r="K29" s="39"/>
      <c r="L29" s="39"/>
      <c r="M29" s="39"/>
      <c r="N29" s="39"/>
      <c r="O29" s="39"/>
      <c r="P29" s="39"/>
      <c r="Q29" s="39"/>
      <c r="R29" s="39"/>
      <c r="S29" s="39"/>
      <c r="T29" s="39"/>
      <c r="U29" s="39"/>
      <c r="V29" s="39"/>
    </row>
    <row r="30" spans="1:28" ht="21" customHeight="1" x14ac:dyDescent="0.25">
      <c r="A30" s="53"/>
      <c r="B30" s="49" t="s">
        <v>93</v>
      </c>
      <c r="C30" s="417" t="str">
        <f>KPI_b</f>
        <v>CO-Specify Develop the ERP System.</v>
      </c>
      <c r="D30" s="418"/>
      <c r="E30" s="418"/>
      <c r="F30" s="124"/>
      <c r="G30" s="124"/>
      <c r="H30" s="124"/>
      <c r="I30" s="124"/>
      <c r="J30" s="41"/>
      <c r="K30" s="39"/>
      <c r="L30" s="39"/>
      <c r="M30" s="39"/>
      <c r="N30" s="39"/>
      <c r="O30" s="39"/>
      <c r="P30" s="39"/>
      <c r="Q30" s="39"/>
      <c r="R30" s="39"/>
      <c r="S30" s="39"/>
      <c r="T30" s="39"/>
      <c r="U30" s="39"/>
      <c r="V30" s="39"/>
    </row>
    <row r="31" spans="1:28" ht="21" customHeight="1" x14ac:dyDescent="0.25">
      <c r="A31" s="53"/>
      <c r="B31" s="49" t="s">
        <v>94</v>
      </c>
      <c r="C31" s="417" t="str">
        <f>KPI_c</f>
        <v>CO-Specify Implement the ERP System.</v>
      </c>
      <c r="D31" s="418"/>
      <c r="E31" s="418"/>
      <c r="F31" s="124"/>
      <c r="G31" s="124"/>
      <c r="H31" s="124"/>
      <c r="I31" s="124"/>
      <c r="J31" s="41"/>
      <c r="K31" s="39"/>
      <c r="L31" s="39"/>
      <c r="M31" s="39"/>
      <c r="N31" s="39"/>
      <c r="O31" s="39"/>
      <c r="P31" s="39"/>
      <c r="Q31" s="39"/>
      <c r="R31" s="39"/>
      <c r="S31" s="39"/>
      <c r="T31" s="39"/>
      <c r="U31" s="39"/>
      <c r="V31" s="39"/>
    </row>
    <row r="32" spans="1:28" ht="21" customHeight="1" x14ac:dyDescent="0.25">
      <c r="A32" s="39"/>
      <c r="B32" s="39"/>
      <c r="C32" s="39"/>
      <c r="D32" s="39"/>
      <c r="E32" s="39"/>
      <c r="F32" s="39"/>
      <c r="G32" s="39"/>
      <c r="H32" s="39"/>
      <c r="I32" s="39"/>
      <c r="J32" s="39"/>
      <c r="K32" s="39"/>
      <c r="L32" s="39"/>
      <c r="M32" s="39"/>
      <c r="N32" s="39"/>
      <c r="O32" s="39"/>
      <c r="P32" s="39"/>
      <c r="Q32" s="39"/>
      <c r="R32" s="39"/>
      <c r="S32" s="39"/>
      <c r="T32" s="39"/>
      <c r="U32" s="39"/>
      <c r="V32" s="39"/>
    </row>
    <row r="33" spans="1:26" ht="26.25" customHeight="1" x14ac:dyDescent="0.4">
      <c r="A33" s="58"/>
      <c r="B33" s="60" t="s">
        <v>200</v>
      </c>
      <c r="C33" s="59"/>
      <c r="D33" s="59"/>
      <c r="E33" s="59"/>
      <c r="F33" s="59"/>
      <c r="G33" s="59"/>
      <c r="H33" s="59"/>
      <c r="I33" s="59"/>
      <c r="J33" s="59"/>
      <c r="K33" s="58"/>
      <c r="L33" s="58"/>
      <c r="M33" s="58"/>
      <c r="N33" s="58"/>
      <c r="O33" s="58"/>
      <c r="P33" s="58"/>
      <c r="Q33" s="58"/>
      <c r="R33" s="58"/>
      <c r="S33" s="58"/>
      <c r="T33" s="58"/>
      <c r="U33" s="58"/>
      <c r="V33" s="58"/>
    </row>
    <row r="34" spans="1:26" ht="5.25" customHeight="1" x14ac:dyDescent="0.4">
      <c r="A34" s="44"/>
      <c r="B34" s="50"/>
      <c r="C34" s="50"/>
      <c r="D34" s="50"/>
      <c r="E34" s="50"/>
      <c r="F34" s="50"/>
      <c r="G34" s="50"/>
      <c r="H34" s="50"/>
      <c r="I34" s="50"/>
      <c r="J34" s="50"/>
      <c r="K34" s="44"/>
      <c r="L34" s="44"/>
      <c r="M34" s="44"/>
      <c r="N34" s="44"/>
      <c r="O34" s="44"/>
      <c r="P34" s="44"/>
      <c r="Q34" s="44"/>
      <c r="R34" s="44"/>
      <c r="S34" s="44"/>
      <c r="T34" s="44"/>
      <c r="U34" s="44"/>
      <c r="V34" s="44"/>
    </row>
    <row r="35" spans="1:26" x14ac:dyDescent="0.25">
      <c r="A35" s="53"/>
      <c r="B35" s="47"/>
      <c r="C35" s="47"/>
      <c r="D35" s="47"/>
      <c r="E35" s="47"/>
      <c r="F35" s="47"/>
      <c r="G35" s="47"/>
      <c r="H35" s="47"/>
      <c r="I35" s="47"/>
      <c r="J35" s="47"/>
      <c r="K35" s="39"/>
      <c r="L35" s="39"/>
      <c r="M35" s="39"/>
      <c r="N35" s="39"/>
      <c r="O35" s="39"/>
      <c r="P35" s="39"/>
      <c r="Q35" s="39"/>
      <c r="R35" s="39"/>
      <c r="S35" s="39"/>
      <c r="T35" s="39"/>
      <c r="U35" s="39"/>
      <c r="V35" s="39"/>
    </row>
    <row r="36" spans="1:26" ht="16.5" customHeight="1" thickBot="1" x14ac:dyDescent="0.3">
      <c r="A36" s="47"/>
      <c r="B36" s="482" t="s">
        <v>196</v>
      </c>
      <c r="C36" s="483"/>
      <c r="D36" s="482" t="s">
        <v>197</v>
      </c>
      <c r="E36" s="483"/>
      <c r="F36" s="482" t="s">
        <v>198</v>
      </c>
      <c r="G36" s="483"/>
      <c r="H36" s="482" t="s">
        <v>199</v>
      </c>
      <c r="I36" s="483"/>
      <c r="J36" s="39"/>
      <c r="K36" s="39"/>
      <c r="L36" s="39"/>
      <c r="M36" s="39"/>
      <c r="N36" s="39"/>
      <c r="O36" s="39"/>
      <c r="P36" s="39"/>
      <c r="Q36" s="39"/>
      <c r="R36" s="39"/>
      <c r="S36" s="39"/>
      <c r="T36" s="39"/>
      <c r="U36" s="39"/>
      <c r="V36" s="39"/>
      <c r="W36" s="39"/>
      <c r="X36" s="39"/>
      <c r="Y36" s="39"/>
      <c r="Z36" s="114"/>
    </row>
    <row r="37" spans="1:26" ht="180.75" customHeight="1" thickTop="1" x14ac:dyDescent="0.25">
      <c r="A37" s="42"/>
      <c r="B37" s="485"/>
      <c r="C37" s="486"/>
      <c r="D37" s="485"/>
      <c r="E37" s="486"/>
      <c r="F37" s="485"/>
      <c r="G37" s="486"/>
      <c r="H37" s="485"/>
      <c r="I37" s="486"/>
      <c r="J37" s="39"/>
      <c r="K37" s="39"/>
      <c r="L37" s="39"/>
      <c r="M37" s="39"/>
      <c r="N37" s="39"/>
      <c r="O37" s="39"/>
      <c r="P37" s="39"/>
      <c r="Q37" s="39"/>
      <c r="R37" s="39"/>
      <c r="S37" s="39"/>
      <c r="T37" s="39"/>
      <c r="U37" s="39"/>
      <c r="V37" s="39"/>
      <c r="W37" s="39"/>
      <c r="X37" s="39"/>
      <c r="Y37" s="39"/>
      <c r="Z37" s="114"/>
    </row>
    <row r="38" spans="1:26" ht="15.75" thickBot="1" x14ac:dyDescent="0.3">
      <c r="A38" s="47"/>
      <c r="B38" s="402" t="s">
        <v>201</v>
      </c>
      <c r="C38" s="403"/>
      <c r="D38" s="402" t="s">
        <v>201</v>
      </c>
      <c r="E38" s="403"/>
      <c r="F38" s="402" t="s">
        <v>201</v>
      </c>
      <c r="G38" s="403"/>
      <c r="H38" s="402" t="s">
        <v>201</v>
      </c>
      <c r="I38" s="403"/>
      <c r="J38" s="47"/>
      <c r="K38" s="39"/>
      <c r="L38" s="39"/>
      <c r="M38" s="39"/>
      <c r="N38" s="39"/>
      <c r="O38" s="39"/>
      <c r="P38" s="39"/>
      <c r="Q38" s="39"/>
      <c r="R38" s="39"/>
      <c r="S38" s="39"/>
      <c r="T38" s="39"/>
      <c r="U38" s="39"/>
      <c r="V38" s="39"/>
    </row>
    <row r="39" spans="1:26" ht="15.75" thickTop="1" x14ac:dyDescent="0.25">
      <c r="A39" s="42"/>
      <c r="B39" s="485"/>
      <c r="C39" s="486"/>
      <c r="D39" s="485"/>
      <c r="E39" s="486"/>
      <c r="F39" s="485"/>
      <c r="G39" s="486"/>
      <c r="H39" s="485"/>
      <c r="I39" s="486"/>
      <c r="J39" s="47"/>
      <c r="K39" s="39"/>
      <c r="L39" s="39"/>
      <c r="M39" s="39"/>
      <c r="N39" s="39"/>
      <c r="O39" s="39"/>
      <c r="P39" s="39"/>
      <c r="Q39" s="39"/>
      <c r="R39" s="39"/>
      <c r="S39" s="39"/>
      <c r="T39" s="39"/>
      <c r="U39" s="39"/>
      <c r="V39" s="39"/>
    </row>
    <row r="40" spans="1:26" x14ac:dyDescent="0.25">
      <c r="A40" s="47"/>
      <c r="B40" s="47"/>
      <c r="C40" s="47"/>
      <c r="D40" s="47"/>
      <c r="E40" s="47"/>
      <c r="F40" s="47"/>
      <c r="G40" s="47"/>
      <c r="H40" s="47"/>
      <c r="I40" s="47"/>
      <c r="J40" s="47"/>
      <c r="K40" s="39"/>
      <c r="L40" s="39"/>
      <c r="M40" s="39"/>
      <c r="N40" s="39"/>
      <c r="O40" s="39"/>
      <c r="P40" s="39"/>
      <c r="Q40" s="39"/>
      <c r="R40" s="39"/>
      <c r="S40" s="39"/>
      <c r="T40" s="39"/>
      <c r="U40" s="39"/>
      <c r="V40" s="39"/>
    </row>
    <row r="41" spans="1:26" ht="26.25" x14ac:dyDescent="0.4">
      <c r="A41" s="58"/>
      <c r="B41" s="60" t="s">
        <v>230</v>
      </c>
      <c r="C41" s="59"/>
      <c r="D41" s="59"/>
      <c r="E41" s="59"/>
      <c r="F41" s="59"/>
      <c r="G41" s="59"/>
      <c r="H41" s="59"/>
      <c r="I41" s="59"/>
      <c r="J41" s="59"/>
      <c r="K41" s="58"/>
      <c r="L41" s="58"/>
      <c r="M41" s="58"/>
      <c r="N41" s="58"/>
      <c r="O41" s="58"/>
      <c r="P41" s="58"/>
      <c r="Q41" s="58"/>
      <c r="R41" s="58"/>
      <c r="S41" s="58"/>
      <c r="T41" s="58"/>
      <c r="U41" s="58"/>
      <c r="V41" s="58"/>
    </row>
    <row r="42" spans="1:26" ht="8.25" customHeight="1" x14ac:dyDescent="0.4">
      <c r="A42" s="44"/>
      <c r="B42" s="50"/>
      <c r="C42" s="50"/>
      <c r="D42" s="50"/>
      <c r="E42" s="50"/>
      <c r="F42" s="50"/>
      <c r="G42" s="50"/>
      <c r="H42" s="50"/>
      <c r="I42" s="50"/>
      <c r="J42" s="50"/>
      <c r="K42" s="44"/>
      <c r="L42" s="44"/>
      <c r="M42" s="44"/>
      <c r="N42" s="44"/>
      <c r="O42" s="44"/>
      <c r="P42" s="44"/>
      <c r="Q42" s="44"/>
      <c r="R42" s="44"/>
      <c r="S42" s="44"/>
      <c r="T42" s="44"/>
      <c r="U42" s="44"/>
      <c r="V42" s="44"/>
    </row>
    <row r="43" spans="1:26" ht="15.75" customHeight="1" x14ac:dyDescent="0.4">
      <c r="A43" s="39"/>
      <c r="B43" s="131"/>
      <c r="C43" s="131"/>
      <c r="D43" s="131"/>
      <c r="E43" s="131"/>
      <c r="F43" s="131"/>
      <c r="G43" s="131"/>
      <c r="H43" s="131"/>
      <c r="I43" s="131"/>
      <c r="J43" s="131"/>
      <c r="K43" s="131"/>
      <c r="L43" s="44"/>
      <c r="M43" s="44"/>
      <c r="N43" s="44"/>
      <c r="O43" s="44"/>
      <c r="P43" s="44"/>
      <c r="Q43" s="44"/>
      <c r="R43" s="44"/>
      <c r="S43" s="44"/>
      <c r="T43" s="44"/>
      <c r="U43" s="44"/>
      <c r="V43" s="44"/>
    </row>
    <row r="44" spans="1:26" ht="8.25" customHeight="1" outlineLevel="1" x14ac:dyDescent="0.25">
      <c r="A44" s="39"/>
      <c r="C44" s="39"/>
      <c r="D44" s="39"/>
      <c r="E44" s="39"/>
      <c r="F44" s="39"/>
      <c r="G44" s="39"/>
      <c r="H44" s="39"/>
      <c r="I44" s="39"/>
      <c r="J44" s="39"/>
      <c r="K44" s="39"/>
      <c r="L44" s="39"/>
      <c r="M44" s="39"/>
      <c r="N44" s="39"/>
      <c r="O44" s="39"/>
      <c r="P44" s="39"/>
      <c r="Q44" s="39"/>
      <c r="R44" s="39"/>
      <c r="S44" s="39"/>
      <c r="T44" s="39"/>
      <c r="U44" s="39"/>
      <c r="V44" s="39"/>
    </row>
    <row r="45" spans="1:26" outlineLevel="1" x14ac:dyDescent="0.25">
      <c r="A45" s="42"/>
      <c r="B45" s="39"/>
      <c r="C45" s="39"/>
      <c r="D45" s="39"/>
      <c r="E45" s="47"/>
      <c r="F45" s="47"/>
      <c r="G45" s="47"/>
      <c r="H45" s="47"/>
      <c r="I45" s="47"/>
      <c r="J45" s="47"/>
      <c r="K45" s="39"/>
      <c r="L45" s="39"/>
      <c r="M45" s="39"/>
      <c r="N45" s="39"/>
      <c r="O45" s="39"/>
      <c r="P45" s="39"/>
      <c r="Q45" s="39"/>
      <c r="R45" s="39"/>
      <c r="S45" s="39"/>
      <c r="T45" s="39"/>
      <c r="U45" s="39"/>
      <c r="V45" s="39"/>
    </row>
    <row r="46" spans="1:26" outlineLevel="1" x14ac:dyDescent="0.25">
      <c r="A46" s="47"/>
      <c r="B46" s="121" t="s">
        <v>3</v>
      </c>
      <c r="C46" s="122"/>
      <c r="D46" s="136" t="s">
        <v>209</v>
      </c>
      <c r="E46" s="47"/>
      <c r="F46" s="47"/>
      <c r="G46" s="47"/>
      <c r="H46" s="47"/>
      <c r="I46" s="47"/>
      <c r="J46" s="47"/>
      <c r="K46" s="39"/>
      <c r="L46" s="39"/>
      <c r="M46" s="39"/>
      <c r="N46" s="39"/>
      <c r="O46" s="39"/>
      <c r="P46" s="39"/>
      <c r="Q46" s="39"/>
      <c r="R46" s="39"/>
      <c r="S46" s="39"/>
      <c r="T46" s="39"/>
      <c r="U46" s="39"/>
      <c r="V46" s="39"/>
    </row>
    <row r="47" spans="1:26" ht="15.75" outlineLevel="1" thickBot="1" x14ac:dyDescent="0.3">
      <c r="A47" s="42"/>
      <c r="B47" s="133" t="s">
        <v>202</v>
      </c>
      <c r="C47" s="116"/>
      <c r="D47" s="119">
        <v>858348</v>
      </c>
      <c r="E47" s="132">
        <f>D48-D47</f>
        <v>-858348</v>
      </c>
      <c r="F47" s="47"/>
      <c r="G47" s="47"/>
      <c r="H47" s="47"/>
      <c r="I47" s="47"/>
      <c r="J47" s="47"/>
      <c r="K47" s="39"/>
      <c r="L47" s="39"/>
      <c r="M47" s="39"/>
      <c r="N47" s="39"/>
      <c r="O47" s="39"/>
      <c r="P47" s="39"/>
      <c r="Q47" s="39"/>
      <c r="R47" s="39"/>
      <c r="S47" s="39"/>
      <c r="T47" s="39"/>
      <c r="U47" s="39"/>
      <c r="V47" s="39"/>
    </row>
    <row r="48" spans="1:26" ht="16.5" outlineLevel="1" thickTop="1" thickBot="1" x14ac:dyDescent="0.3">
      <c r="A48" s="47"/>
      <c r="B48" s="133" t="s">
        <v>253</v>
      </c>
      <c r="C48" s="116"/>
      <c r="D48" s="120">
        <f>'NEW-O-ERP'!E129</f>
        <v>0</v>
      </c>
      <c r="E48" s="47"/>
      <c r="F48" s="47"/>
      <c r="G48" s="47"/>
      <c r="H48" s="47"/>
      <c r="I48" s="47"/>
      <c r="J48" s="47"/>
      <c r="K48" s="39"/>
      <c r="L48" s="39"/>
      <c r="M48" s="39"/>
      <c r="N48" s="39"/>
      <c r="O48" s="39"/>
      <c r="P48" s="39"/>
      <c r="Q48" s="39"/>
      <c r="R48" s="39"/>
      <c r="S48" s="39"/>
      <c r="T48" s="39"/>
      <c r="U48" s="39"/>
      <c r="V48" s="39"/>
    </row>
    <row r="49" spans="1:22" ht="17.25" customHeight="1" outlineLevel="1" thickTop="1" thickBot="1" x14ac:dyDescent="0.3">
      <c r="A49" s="42"/>
      <c r="B49" s="129" t="s">
        <v>208</v>
      </c>
      <c r="C49" s="130"/>
      <c r="D49" s="118">
        <f>IFERROR(D47/D48,0)</f>
        <v>0</v>
      </c>
      <c r="E49" s="47"/>
      <c r="F49" s="47"/>
      <c r="G49" s="47"/>
      <c r="H49" s="47"/>
      <c r="I49" s="47"/>
      <c r="J49" s="47"/>
      <c r="K49" s="39"/>
      <c r="L49" s="39"/>
      <c r="M49" s="39"/>
      <c r="N49" s="39"/>
      <c r="O49" s="39"/>
      <c r="P49" s="39"/>
      <c r="Q49" s="39"/>
      <c r="R49" s="39"/>
      <c r="S49" s="39"/>
      <c r="T49" s="39"/>
      <c r="U49" s="39"/>
      <c r="V49" s="39"/>
    </row>
    <row r="50" spans="1:22" ht="15.75" outlineLevel="1" thickTop="1" x14ac:dyDescent="0.25">
      <c r="A50" s="47"/>
      <c r="B50" s="47"/>
      <c r="C50" s="47"/>
      <c r="D50" s="47"/>
      <c r="E50" s="47"/>
      <c r="F50" s="47"/>
      <c r="G50" s="47"/>
      <c r="H50" s="47"/>
      <c r="I50" s="47"/>
      <c r="J50" s="47"/>
      <c r="K50" s="39"/>
      <c r="L50" s="39"/>
      <c r="M50" s="39"/>
      <c r="N50" s="39"/>
      <c r="O50" s="39"/>
      <c r="P50" s="39"/>
      <c r="Q50" s="39"/>
      <c r="R50" s="39"/>
      <c r="S50" s="39"/>
      <c r="T50" s="39"/>
      <c r="U50" s="39"/>
      <c r="V50" s="39"/>
    </row>
    <row r="51" spans="1:22" outlineLevel="1" x14ac:dyDescent="0.25">
      <c r="A51" s="42"/>
      <c r="B51" s="47"/>
      <c r="C51" s="47"/>
      <c r="D51" s="47"/>
      <c r="E51" s="47"/>
      <c r="F51" s="47"/>
      <c r="G51" s="47"/>
      <c r="H51" s="47"/>
      <c r="I51" s="47"/>
      <c r="J51" s="47"/>
      <c r="K51" s="39"/>
      <c r="L51" s="39"/>
      <c r="M51" s="39"/>
      <c r="N51" s="39"/>
      <c r="O51" s="39"/>
      <c r="P51" s="39"/>
      <c r="Q51" s="39"/>
      <c r="R51" s="39"/>
      <c r="S51" s="39"/>
      <c r="T51" s="39"/>
      <c r="U51" s="39"/>
      <c r="V51" s="39"/>
    </row>
    <row r="52" spans="1:22" outlineLevel="1" x14ac:dyDescent="0.25">
      <c r="A52" s="47"/>
      <c r="B52" s="47"/>
      <c r="C52" s="47"/>
      <c r="D52" s="47"/>
      <c r="E52" s="47"/>
      <c r="F52" s="47"/>
      <c r="G52" s="47"/>
      <c r="H52" s="47"/>
      <c r="I52" s="47"/>
      <c r="J52" s="47"/>
      <c r="K52" s="39"/>
      <c r="L52" s="39"/>
      <c r="M52" s="39"/>
      <c r="N52" s="39"/>
      <c r="O52" s="39"/>
      <c r="P52" s="39"/>
      <c r="Q52" s="39"/>
      <c r="R52" s="39"/>
      <c r="S52" s="39"/>
      <c r="T52" s="39"/>
      <c r="U52" s="39"/>
      <c r="V52" s="39"/>
    </row>
    <row r="53" spans="1:22" x14ac:dyDescent="0.25">
      <c r="A53" s="42"/>
      <c r="B53" s="47"/>
      <c r="C53" s="47"/>
      <c r="D53" s="47"/>
      <c r="E53" s="47"/>
      <c r="F53" s="47"/>
      <c r="G53" s="47"/>
      <c r="H53" s="47"/>
      <c r="I53" s="47"/>
      <c r="J53" s="47"/>
      <c r="K53" s="39"/>
      <c r="L53" s="39"/>
      <c r="M53" s="39"/>
      <c r="N53" s="39"/>
      <c r="O53" s="39"/>
      <c r="P53" s="39"/>
      <c r="Q53" s="39"/>
      <c r="R53" s="39"/>
      <c r="S53" s="39"/>
      <c r="T53" s="39"/>
      <c r="U53" s="39"/>
      <c r="V53" s="39"/>
    </row>
    <row r="54" spans="1:22" outlineLevel="1" x14ac:dyDescent="0.25">
      <c r="A54" s="47"/>
      <c r="B54" s="47"/>
      <c r="C54" s="47"/>
      <c r="D54" s="47"/>
      <c r="E54" s="47"/>
      <c r="F54" s="47"/>
      <c r="G54" s="47"/>
      <c r="H54" s="47"/>
      <c r="I54" s="47"/>
      <c r="J54" s="47"/>
      <c r="K54" s="39"/>
      <c r="L54" s="39"/>
      <c r="M54" s="39"/>
      <c r="N54" s="39"/>
      <c r="O54" s="39"/>
      <c r="P54" s="39"/>
      <c r="Q54" s="39"/>
      <c r="R54" s="39"/>
      <c r="S54" s="39"/>
      <c r="T54" s="39"/>
      <c r="U54" s="39"/>
      <c r="V54" s="39"/>
    </row>
    <row r="55" spans="1:22" outlineLevel="1" x14ac:dyDescent="0.25">
      <c r="A55" s="42"/>
      <c r="B55" s="121" t="s">
        <v>3</v>
      </c>
      <c r="C55" s="122"/>
      <c r="D55" s="136" t="s">
        <v>209</v>
      </c>
      <c r="E55" s="47"/>
      <c r="F55" s="47"/>
      <c r="G55" s="47"/>
      <c r="H55" s="47"/>
      <c r="I55" s="47"/>
      <c r="J55" s="47"/>
      <c r="K55" s="39"/>
      <c r="L55" s="39"/>
      <c r="M55" s="39"/>
      <c r="N55" s="39"/>
      <c r="O55" s="39"/>
      <c r="P55" s="39"/>
      <c r="Q55" s="39"/>
      <c r="R55" s="39"/>
      <c r="S55" s="39"/>
      <c r="T55" s="39"/>
      <c r="U55" s="39"/>
      <c r="V55" s="39"/>
    </row>
    <row r="56" spans="1:22" ht="15.75" outlineLevel="1" thickBot="1" x14ac:dyDescent="0.3">
      <c r="A56" s="47"/>
      <c r="B56" s="484" t="s">
        <v>203</v>
      </c>
      <c r="C56" s="484"/>
      <c r="D56" s="119"/>
      <c r="E56" s="132">
        <f>D57-D56</f>
        <v>1833333.33</v>
      </c>
      <c r="F56" s="47"/>
      <c r="G56" s="47"/>
      <c r="H56" s="47"/>
      <c r="I56" s="47"/>
      <c r="J56" s="47"/>
      <c r="K56" s="39"/>
      <c r="L56" s="39"/>
      <c r="M56" s="39"/>
      <c r="N56" s="39"/>
      <c r="O56" s="39"/>
      <c r="P56" s="39"/>
      <c r="Q56" s="39"/>
      <c r="R56" s="39"/>
      <c r="S56" s="39"/>
      <c r="T56" s="39"/>
      <c r="U56" s="39"/>
      <c r="V56" s="39"/>
    </row>
    <row r="57" spans="1:22" ht="16.5" outlineLevel="1" thickTop="1" thickBot="1" x14ac:dyDescent="0.3">
      <c r="A57" s="42"/>
      <c r="B57" s="484" t="s">
        <v>252</v>
      </c>
      <c r="C57" s="484"/>
      <c r="D57" s="120">
        <f>'NEW-O-ERP'!E141</f>
        <v>1833333.33</v>
      </c>
      <c r="E57" s="47"/>
      <c r="F57" s="47"/>
      <c r="G57" s="47"/>
      <c r="H57" s="47"/>
      <c r="I57" s="47"/>
      <c r="J57" s="47"/>
      <c r="K57" s="39"/>
      <c r="L57" s="39"/>
      <c r="M57" s="39"/>
      <c r="N57" s="39"/>
      <c r="O57" s="39"/>
      <c r="P57" s="39"/>
      <c r="Q57" s="39"/>
      <c r="R57" s="39"/>
      <c r="S57" s="39"/>
      <c r="T57" s="39"/>
      <c r="U57" s="39"/>
      <c r="V57" s="39"/>
    </row>
    <row r="58" spans="1:22" ht="16.5" outlineLevel="1" thickTop="1" thickBot="1" x14ac:dyDescent="0.3">
      <c r="A58" s="47"/>
      <c r="B58" s="129" t="s">
        <v>208</v>
      </c>
      <c r="C58" s="130"/>
      <c r="D58" s="118">
        <f>IFERROR(D56/D57,0)</f>
        <v>0</v>
      </c>
      <c r="E58" s="47"/>
      <c r="F58" s="47"/>
      <c r="G58" s="47"/>
      <c r="H58" s="47"/>
      <c r="I58" s="47"/>
      <c r="J58" s="47"/>
      <c r="K58" s="39"/>
      <c r="L58" s="39"/>
      <c r="M58" s="39"/>
      <c r="N58" s="39"/>
      <c r="O58" s="39"/>
      <c r="P58" s="39"/>
      <c r="Q58" s="39"/>
      <c r="R58" s="39"/>
      <c r="S58" s="39"/>
      <c r="T58" s="39"/>
      <c r="U58" s="39"/>
      <c r="V58" s="39"/>
    </row>
    <row r="59" spans="1:22" ht="15.75" outlineLevel="1" thickTop="1" x14ac:dyDescent="0.25">
      <c r="A59" s="42"/>
      <c r="B59" s="47"/>
      <c r="C59" s="47"/>
      <c r="D59" s="47"/>
      <c r="E59" s="47"/>
      <c r="F59" s="47"/>
      <c r="G59" s="47"/>
      <c r="H59" s="47"/>
      <c r="I59" s="47"/>
      <c r="J59" s="47"/>
      <c r="K59" s="39"/>
      <c r="L59" s="39"/>
      <c r="M59" s="39"/>
      <c r="N59" s="39"/>
      <c r="O59" s="39"/>
      <c r="P59" s="39"/>
      <c r="Q59" s="39"/>
      <c r="R59" s="39"/>
      <c r="S59" s="39"/>
      <c r="T59" s="39"/>
      <c r="U59" s="39"/>
      <c r="V59" s="39"/>
    </row>
    <row r="60" spans="1:22" outlineLevel="1" x14ac:dyDescent="0.25">
      <c r="A60" s="47"/>
      <c r="B60" s="47"/>
      <c r="C60" s="47"/>
      <c r="D60" s="47"/>
      <c r="E60" s="47"/>
      <c r="F60" s="47"/>
      <c r="G60" s="47"/>
      <c r="H60" s="47"/>
      <c r="I60" s="47"/>
      <c r="J60" s="47"/>
      <c r="K60" s="39"/>
      <c r="L60" s="39"/>
      <c r="M60" s="39"/>
      <c r="N60" s="39"/>
      <c r="O60" s="39"/>
      <c r="P60" s="39"/>
      <c r="Q60" s="39"/>
      <c r="R60" s="39"/>
      <c r="S60" s="39"/>
      <c r="T60" s="39"/>
      <c r="U60" s="39"/>
      <c r="V60" s="39"/>
    </row>
    <row r="61" spans="1:22" x14ac:dyDescent="0.25">
      <c r="A61" s="42"/>
      <c r="B61" s="47"/>
      <c r="C61" s="47"/>
      <c r="D61" s="47"/>
      <c r="E61" s="47"/>
      <c r="F61" s="47"/>
      <c r="G61" s="47"/>
      <c r="H61" s="47"/>
      <c r="I61" s="47"/>
      <c r="J61" s="47"/>
      <c r="K61" s="39"/>
      <c r="L61" s="39"/>
      <c r="M61" s="39"/>
      <c r="N61" s="39"/>
      <c r="O61" s="39"/>
      <c r="P61" s="39"/>
      <c r="Q61" s="39"/>
      <c r="R61" s="39"/>
      <c r="S61" s="39"/>
      <c r="T61" s="39"/>
      <c r="U61" s="39"/>
      <c r="V61" s="39"/>
    </row>
    <row r="62" spans="1:22" x14ac:dyDescent="0.25">
      <c r="A62" s="47"/>
      <c r="B62" s="47"/>
      <c r="C62" s="47"/>
      <c r="D62" s="47"/>
      <c r="E62" s="47"/>
      <c r="F62" s="47"/>
      <c r="G62" s="47"/>
      <c r="H62" s="47"/>
      <c r="I62" s="47"/>
      <c r="J62" s="47"/>
      <c r="K62" s="39"/>
      <c r="L62" s="39"/>
      <c r="M62" s="39"/>
      <c r="N62" s="39"/>
      <c r="O62" s="39"/>
      <c r="P62" s="39"/>
      <c r="Q62" s="39"/>
      <c r="R62" s="39"/>
      <c r="S62" s="39"/>
      <c r="T62" s="39"/>
      <c r="U62" s="39"/>
      <c r="V62" s="39"/>
    </row>
    <row r="63" spans="1:22" x14ac:dyDescent="0.25">
      <c r="A63" s="42"/>
      <c r="B63" s="47"/>
      <c r="C63" s="47"/>
      <c r="D63" s="47"/>
      <c r="E63" s="47"/>
      <c r="F63" s="47"/>
      <c r="G63" s="47"/>
      <c r="H63" s="47"/>
      <c r="I63" s="47"/>
      <c r="J63" s="47"/>
      <c r="K63" s="39"/>
      <c r="L63" s="39"/>
      <c r="M63" s="39"/>
      <c r="N63" s="39"/>
      <c r="O63" s="39"/>
      <c r="P63" s="39"/>
      <c r="Q63" s="39"/>
      <c r="R63" s="39"/>
      <c r="S63" s="39"/>
      <c r="T63" s="39"/>
      <c r="U63" s="39"/>
      <c r="V63" s="39"/>
    </row>
  </sheetData>
  <sheetProtection selectLockedCells="1"/>
  <customSheetViews>
    <customSheetView guid="{CC421301-7D2A-4DBE-94A6-924C3287D0FE}" scale="67" showPageBreaks="1" printArea="1" state="hidden">
      <selection activeCell="B16" sqref="B16:J16"/>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A57ED495-A8F1-41AA-920B-D492B709C260}" scale="67" showPageBreaks="1" printArea="1" state="hidden">
      <selection activeCell="B16" sqref="B16:J16"/>
      <pageMargins left="0.25" right="0.25" top="0.75" bottom="0.75" header="0.3" footer="0.3"/>
      <printOptions horizontalCentered="1"/>
      <pageSetup scale="50" fitToHeight="4"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4D895310-04B4-4FFF-ADA4-767CB2A31A78}" scale="67" showPageBreaks="1" printArea="1" state="hidden">
      <selection activeCell="B16" sqref="B16:J16"/>
      <pageMargins left="0.25" right="0.25" top="0.75" bottom="0.75" header="0.3" footer="0.3"/>
      <printOptions horizontalCentered="1"/>
      <pageSetup scale="50" fitToHeight="4" orientation="portrait" r:id="rId3"/>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55">
    <mergeCell ref="B57:C57"/>
    <mergeCell ref="B37:C37"/>
    <mergeCell ref="D37:E37"/>
    <mergeCell ref="F37:G37"/>
    <mergeCell ref="H37:I37"/>
    <mergeCell ref="B38:C38"/>
    <mergeCell ref="D38:E38"/>
    <mergeCell ref="F38:G38"/>
    <mergeCell ref="H38:I38"/>
    <mergeCell ref="B39:C39"/>
    <mergeCell ref="D39:E39"/>
    <mergeCell ref="F39:G39"/>
    <mergeCell ref="H39:I39"/>
    <mergeCell ref="B56:C56"/>
    <mergeCell ref="B16:J16"/>
    <mergeCell ref="B17:D17"/>
    <mergeCell ref="F17:G17"/>
    <mergeCell ref="H17:J17"/>
    <mergeCell ref="H36:I36"/>
    <mergeCell ref="B21:C21"/>
    <mergeCell ref="D21:F21"/>
    <mergeCell ref="G21:J21"/>
    <mergeCell ref="B27:J27"/>
    <mergeCell ref="C28:E28"/>
    <mergeCell ref="C29:E29"/>
    <mergeCell ref="C30:E30"/>
    <mergeCell ref="C31:E31"/>
    <mergeCell ref="B36:C36"/>
    <mergeCell ref="D36:E36"/>
    <mergeCell ref="F36:G36"/>
    <mergeCell ref="I12:J12"/>
    <mergeCell ref="B13:C14"/>
    <mergeCell ref="D13:E14"/>
    <mergeCell ref="F13:H14"/>
    <mergeCell ref="B15:C15"/>
    <mergeCell ref="D15:J15"/>
    <mergeCell ref="B10:C11"/>
    <mergeCell ref="D10:E11"/>
    <mergeCell ref="F10:H10"/>
    <mergeCell ref="F11:H11"/>
    <mergeCell ref="B12:C12"/>
    <mergeCell ref="D12:E12"/>
    <mergeCell ref="F12:H12"/>
    <mergeCell ref="B9:C9"/>
    <mergeCell ref="D9:E9"/>
    <mergeCell ref="F9:H9"/>
    <mergeCell ref="I9:J9"/>
    <mergeCell ref="B3:C4"/>
    <mergeCell ref="D3:H3"/>
    <mergeCell ref="D4:H4"/>
    <mergeCell ref="B1:C1"/>
    <mergeCell ref="D1:H1"/>
    <mergeCell ref="B2:C2"/>
    <mergeCell ref="D2:H2"/>
    <mergeCell ref="I2:J2"/>
  </mergeCells>
  <hyperlinks>
    <hyperlink ref="F11" r:id="rId4" display="elandfried@gotriangle.org "/>
    <hyperlink ref="F10" r:id="rId5" display="elandfried@gotriangle.org "/>
  </hyperlinks>
  <printOptions horizontalCentered="1"/>
  <pageMargins left="0.25" right="0.25" top="0.75" bottom="0.75" header="0.3" footer="0.3"/>
  <pageSetup scale="50" fitToHeight="4" orientation="portrait" r:id="rId6"/>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drawing r:id="rId7"/>
  <legacyDrawing r:id="rId8"/>
  <mc:AlternateContent xmlns:mc="http://schemas.openxmlformats.org/markup-compatibility/2006">
    <mc:Choice Requires="x14">
      <controls>
        <mc:AlternateContent xmlns:mc="http://schemas.openxmlformats.org/markup-compatibility/2006">
          <mc:Choice Requires="x14">
            <control shapeId="12289" r:id="rId9" name="Check Box 1">
              <controlPr defaultSize="0" autoFill="0" autoLine="0" autoPict="0">
                <anchor moveWithCells="1">
                  <from>
                    <xdr:col>1</xdr:col>
                    <xdr:colOff>762000</xdr:colOff>
                    <xdr:row>5</xdr:row>
                    <xdr:rowOff>47625</xdr:rowOff>
                  </from>
                  <to>
                    <xdr:col>2</xdr:col>
                    <xdr:colOff>742950</xdr:colOff>
                    <xdr:row>5</xdr:row>
                    <xdr:rowOff>228600</xdr:rowOff>
                  </to>
                </anchor>
              </controlPr>
            </control>
          </mc:Choice>
        </mc:AlternateContent>
        <mc:AlternateContent xmlns:mc="http://schemas.openxmlformats.org/markup-compatibility/2006">
          <mc:Choice Requires="x14">
            <control shapeId="12290" r:id="rId10" name="Check Box 2">
              <controlPr defaultSize="0" autoFill="0" autoLine="0" autoPict="0">
                <anchor moveWithCells="1">
                  <from>
                    <xdr:col>2</xdr:col>
                    <xdr:colOff>1314450</xdr:colOff>
                    <xdr:row>5</xdr:row>
                    <xdr:rowOff>38100</xdr:rowOff>
                  </from>
                  <to>
                    <xdr:col>3</xdr:col>
                    <xdr:colOff>1362075</xdr:colOff>
                    <xdr:row>5</xdr:row>
                    <xdr:rowOff>209550</xdr:rowOff>
                  </to>
                </anchor>
              </controlPr>
            </control>
          </mc:Choice>
        </mc:AlternateContent>
        <mc:AlternateContent xmlns:mc="http://schemas.openxmlformats.org/markup-compatibility/2006">
          <mc:Choice Requires="x14">
            <control shapeId="12291" r:id="rId11" name="Check Box 3">
              <controlPr defaultSize="0" autoFill="0" autoLine="0" autoPict="0">
                <anchor moveWithCells="1">
                  <from>
                    <xdr:col>4</xdr:col>
                    <xdr:colOff>561975</xdr:colOff>
                    <xdr:row>5</xdr:row>
                    <xdr:rowOff>38100</xdr:rowOff>
                  </from>
                  <to>
                    <xdr:col>5</xdr:col>
                    <xdr:colOff>628650</xdr:colOff>
                    <xdr:row>5</xdr:row>
                    <xdr:rowOff>228600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73"/>
  <sheetViews>
    <sheetView showGridLines="0" zoomScale="40" zoomScaleNormal="40" workbookViewId="0">
      <selection activeCell="A6" sqref="A6:XFD15"/>
    </sheetView>
  </sheetViews>
  <sheetFormatPr defaultColWidth="9" defaultRowHeight="12.75" x14ac:dyDescent="0.2"/>
  <cols>
    <col min="1" max="1" width="9" style="67"/>
    <col min="2" max="2" width="17.625" style="67" bestFit="1" customWidth="1"/>
    <col min="3" max="3" width="9.875" style="67" customWidth="1"/>
    <col min="4" max="4" width="45.75" style="67" customWidth="1"/>
    <col min="5" max="5" width="16.875" style="67" customWidth="1"/>
    <col min="6" max="6" width="10.625" style="67" customWidth="1"/>
    <col min="7" max="7" width="10.875" style="67" customWidth="1"/>
    <col min="8" max="10" width="13.75" style="67" customWidth="1"/>
    <col min="11" max="11" width="18.5" style="67" customWidth="1"/>
    <col min="12" max="16384" width="9" style="67"/>
  </cols>
  <sheetData>
    <row r="1" spans="2:16" ht="58.9" customHeight="1" x14ac:dyDescent="0.35">
      <c r="B1" s="497" t="s">
        <v>159</v>
      </c>
      <c r="C1" s="498"/>
      <c r="D1" s="498"/>
      <c r="E1" s="498"/>
      <c r="F1" s="498"/>
      <c r="G1" s="498"/>
      <c r="H1" s="498"/>
      <c r="I1" s="498"/>
      <c r="J1" s="498"/>
      <c r="K1" s="498"/>
      <c r="O1" s="68"/>
      <c r="P1" s="68"/>
    </row>
    <row r="2" spans="2:16" s="71" customFormat="1" ht="31.5" x14ac:dyDescent="0.3">
      <c r="B2" s="499" t="s">
        <v>114</v>
      </c>
      <c r="C2" s="499"/>
      <c r="D2" s="499"/>
      <c r="E2" s="499"/>
      <c r="F2" s="499"/>
      <c r="G2" s="499"/>
      <c r="H2" s="499"/>
      <c r="I2" s="499"/>
      <c r="J2" s="499"/>
      <c r="K2" s="499"/>
      <c r="O2" s="72"/>
      <c r="P2" s="72"/>
    </row>
    <row r="3" spans="2:16" s="71" customFormat="1" ht="21" customHeight="1" x14ac:dyDescent="0.2">
      <c r="D3" s="73"/>
      <c r="E3" s="73"/>
      <c r="G3" s="500"/>
      <c r="H3" s="500"/>
      <c r="I3" s="70"/>
      <c r="J3" s="70"/>
      <c r="O3" s="72"/>
      <c r="P3" s="72"/>
    </row>
    <row r="4" spans="2:16" ht="21" customHeight="1" x14ac:dyDescent="0.25">
      <c r="D4" s="73"/>
      <c r="E4" s="73"/>
      <c r="F4" s="69"/>
      <c r="G4" s="501"/>
      <c r="H4" s="501"/>
      <c r="I4" s="70"/>
      <c r="J4" s="70"/>
      <c r="K4" s="71"/>
      <c r="L4" s="71"/>
      <c r="M4" s="71"/>
      <c r="O4" s="68"/>
      <c r="P4" s="68"/>
    </row>
    <row r="5" spans="2:16" ht="21" customHeight="1" x14ac:dyDescent="0.2">
      <c r="D5" s="73"/>
      <c r="E5" s="73"/>
      <c r="F5" s="74"/>
      <c r="G5" s="75"/>
      <c r="H5" s="75"/>
      <c r="I5" s="70"/>
      <c r="J5" s="70"/>
      <c r="K5" s="71"/>
      <c r="L5" s="71"/>
      <c r="M5" s="71"/>
      <c r="O5" s="68"/>
      <c r="P5" s="68"/>
    </row>
    <row r="6" spans="2:16" ht="21" customHeight="1" x14ac:dyDescent="0.25">
      <c r="D6" s="66"/>
      <c r="E6" s="66"/>
      <c r="H6" s="66"/>
      <c r="I6" s="69" t="s">
        <v>160</v>
      </c>
      <c r="J6" s="66"/>
    </row>
    <row r="7" spans="2:16" ht="21" customHeight="1" x14ac:dyDescent="0.25">
      <c r="D7" s="109" t="s">
        <v>161</v>
      </c>
      <c r="E7" s="110"/>
      <c r="H7" s="101"/>
      <c r="I7" s="502" t="s">
        <v>162</v>
      </c>
      <c r="J7" s="502"/>
      <c r="K7" s="76"/>
      <c r="L7" s="76"/>
      <c r="M7" s="76"/>
      <c r="O7" s="76"/>
      <c r="P7" s="76"/>
    </row>
    <row r="8" spans="2:16" ht="21" customHeight="1" x14ac:dyDescent="0.2">
      <c r="D8" s="504" t="s">
        <v>187</v>
      </c>
      <c r="E8" s="504"/>
      <c r="H8" s="102"/>
      <c r="I8" s="488" t="s">
        <v>163</v>
      </c>
      <c r="J8" s="489"/>
      <c r="K8" s="76"/>
      <c r="L8" s="76"/>
      <c r="M8" s="76"/>
      <c r="O8" s="76"/>
      <c r="P8" s="76"/>
    </row>
    <row r="9" spans="2:16" ht="21" customHeight="1" x14ac:dyDescent="0.2">
      <c r="D9" s="487" t="s">
        <v>164</v>
      </c>
      <c r="E9" s="487"/>
      <c r="H9" s="102"/>
      <c r="I9" s="488" t="s">
        <v>165</v>
      </c>
      <c r="J9" s="489"/>
      <c r="K9" s="76"/>
      <c r="L9" s="76"/>
      <c r="M9" s="76"/>
      <c r="O9" s="77"/>
      <c r="P9" s="77"/>
    </row>
    <row r="10" spans="2:16" ht="21" customHeight="1" x14ac:dyDescent="0.2">
      <c r="D10" s="487" t="s">
        <v>166</v>
      </c>
      <c r="E10" s="487"/>
      <c r="H10" s="102"/>
      <c r="I10" s="488" t="s">
        <v>167</v>
      </c>
      <c r="J10" s="489"/>
      <c r="K10" s="76"/>
      <c r="L10" s="76"/>
      <c r="M10" s="76"/>
      <c r="O10" s="77"/>
      <c r="P10" s="77"/>
    </row>
    <row r="11" spans="2:16" ht="21" customHeight="1" x14ac:dyDescent="0.2">
      <c r="D11" s="487" t="s">
        <v>168</v>
      </c>
      <c r="E11" s="487"/>
      <c r="H11" s="102"/>
      <c r="I11" s="488" t="s">
        <v>169</v>
      </c>
      <c r="J11" s="489"/>
      <c r="K11" s="76"/>
      <c r="L11" s="76"/>
      <c r="M11" s="76"/>
      <c r="O11" s="77"/>
      <c r="P11" s="77"/>
    </row>
    <row r="12" spans="2:16" ht="21" customHeight="1" x14ac:dyDescent="0.2">
      <c r="D12" s="492" t="s">
        <v>170</v>
      </c>
      <c r="E12" s="493"/>
      <c r="H12" s="102"/>
      <c r="I12" s="488" t="s">
        <v>171</v>
      </c>
      <c r="J12" s="489"/>
      <c r="K12" s="76"/>
      <c r="L12" s="76"/>
      <c r="M12" s="76"/>
      <c r="O12" s="77"/>
      <c r="P12" s="77"/>
    </row>
    <row r="13" spans="2:16" ht="21" customHeight="1" x14ac:dyDescent="0.2">
      <c r="D13" s="111" t="s">
        <v>172</v>
      </c>
      <c r="E13" s="112"/>
      <c r="H13" s="103"/>
      <c r="I13" s="488" t="s">
        <v>173</v>
      </c>
      <c r="J13" s="489"/>
      <c r="K13" s="76"/>
      <c r="L13" s="76"/>
      <c r="M13" s="76"/>
      <c r="O13" s="78"/>
      <c r="P13" s="78"/>
    </row>
    <row r="14" spans="2:16" ht="21" customHeight="1" x14ac:dyDescent="0.2">
      <c r="D14" s="496" t="s">
        <v>174</v>
      </c>
      <c r="E14" s="496"/>
      <c r="H14" s="104"/>
      <c r="I14" s="488" t="s">
        <v>175</v>
      </c>
      <c r="J14" s="489"/>
    </row>
    <row r="15" spans="2:16" ht="33.6" customHeight="1" x14ac:dyDescent="0.2"/>
    <row r="16" spans="2:16" s="80" customFormat="1" ht="51" customHeight="1" thickBot="1" x14ac:dyDescent="0.3">
      <c r="B16" s="100" t="s">
        <v>192</v>
      </c>
      <c r="C16" s="494" t="s">
        <v>180</v>
      </c>
      <c r="D16" s="495"/>
      <c r="E16" s="100" t="s">
        <v>176</v>
      </c>
      <c r="F16" s="100" t="s">
        <v>177</v>
      </c>
      <c r="G16" s="100" t="s">
        <v>181</v>
      </c>
      <c r="H16" s="100" t="s">
        <v>178</v>
      </c>
      <c r="I16" s="100" t="s">
        <v>182</v>
      </c>
      <c r="J16" s="100" t="s">
        <v>183</v>
      </c>
      <c r="K16" s="105" t="s">
        <v>184</v>
      </c>
    </row>
    <row r="17" spans="2:11" s="82" customFormat="1" ht="25.15" customHeight="1" thickTop="1" x14ac:dyDescent="0.25">
      <c r="B17" s="62"/>
      <c r="C17" s="509"/>
      <c r="D17" s="510"/>
      <c r="E17" s="62"/>
      <c r="F17" s="62"/>
      <c r="G17" s="62"/>
      <c r="H17" s="62"/>
      <c r="I17" s="62"/>
      <c r="J17" s="62"/>
      <c r="K17" s="51">
        <f>J17*G17</f>
        <v>0</v>
      </c>
    </row>
    <row r="18" spans="2:11" s="82" customFormat="1" ht="25.15" customHeight="1" x14ac:dyDescent="0.25">
      <c r="B18" s="62"/>
      <c r="C18" s="509"/>
      <c r="D18" s="510"/>
      <c r="E18" s="62"/>
      <c r="F18" s="62"/>
      <c r="G18" s="62"/>
      <c r="H18" s="62"/>
      <c r="I18" s="62"/>
      <c r="J18" s="62"/>
      <c r="K18" s="51">
        <f t="shared" ref="K18:K21" si="0">J18*G18</f>
        <v>0</v>
      </c>
    </row>
    <row r="19" spans="2:11" s="82" customFormat="1" ht="25.15" customHeight="1" x14ac:dyDescent="0.25">
      <c r="B19" s="62"/>
      <c r="C19" s="509"/>
      <c r="D19" s="510"/>
      <c r="E19" s="62"/>
      <c r="F19" s="62"/>
      <c r="G19" s="62"/>
      <c r="H19" s="62"/>
      <c r="I19" s="62"/>
      <c r="J19" s="62"/>
      <c r="K19" s="51">
        <f t="shared" si="0"/>
        <v>0</v>
      </c>
    </row>
    <row r="20" spans="2:11" s="82" customFormat="1" ht="25.15" customHeight="1" x14ac:dyDescent="0.25">
      <c r="B20" s="62"/>
      <c r="C20" s="509"/>
      <c r="D20" s="510"/>
      <c r="E20" s="62"/>
      <c r="F20" s="62"/>
      <c r="G20" s="62"/>
      <c r="H20" s="62"/>
      <c r="I20" s="62"/>
      <c r="J20" s="62"/>
      <c r="K20" s="51">
        <f t="shared" si="0"/>
        <v>0</v>
      </c>
    </row>
    <row r="21" spans="2:11" s="82" customFormat="1" ht="25.15" customHeight="1" x14ac:dyDescent="0.25">
      <c r="B21" s="62"/>
      <c r="C21" s="509"/>
      <c r="D21" s="510"/>
      <c r="E21" s="62"/>
      <c r="F21" s="62"/>
      <c r="G21" s="62"/>
      <c r="H21" s="62"/>
      <c r="I21" s="62"/>
      <c r="J21" s="62"/>
      <c r="K21" s="51">
        <f t="shared" si="0"/>
        <v>0</v>
      </c>
    </row>
    <row r="22" spans="2:11" s="82" customFormat="1" ht="39.6" hidden="1" customHeight="1" x14ac:dyDescent="0.25">
      <c r="C22" s="511" t="s">
        <v>179</v>
      </c>
      <c r="D22" s="512"/>
      <c r="E22" s="79" t="s">
        <v>176</v>
      </c>
      <c r="F22" s="79" t="s">
        <v>177</v>
      </c>
      <c r="G22" s="83"/>
      <c r="H22" s="84"/>
      <c r="I22" s="84"/>
      <c r="J22" s="84"/>
      <c r="K22" s="51"/>
    </row>
    <row r="23" spans="2:11" s="82" customFormat="1" ht="25.15" hidden="1" customHeight="1" x14ac:dyDescent="0.25">
      <c r="C23" s="505" t="s">
        <v>185</v>
      </c>
      <c r="D23" s="506"/>
      <c r="E23" s="85">
        <v>41640</v>
      </c>
      <c r="F23" s="81">
        <v>41820</v>
      </c>
      <c r="G23" s="86"/>
      <c r="H23" s="87"/>
      <c r="I23" s="87"/>
      <c r="J23" s="87"/>
      <c r="K23" s="51">
        <v>0</v>
      </c>
    </row>
    <row r="24" spans="2:11" s="82" customFormat="1" ht="25.15" hidden="1" customHeight="1" x14ac:dyDescent="0.25">
      <c r="C24" s="505" t="s">
        <v>186</v>
      </c>
      <c r="D24" s="506"/>
      <c r="E24" s="88">
        <v>41640</v>
      </c>
      <c r="F24" s="81">
        <v>41820</v>
      </c>
      <c r="G24" s="89"/>
      <c r="H24" s="87"/>
      <c r="I24" s="87"/>
      <c r="J24" s="87"/>
      <c r="K24" s="51">
        <v>0</v>
      </c>
    </row>
    <row r="25" spans="2:11" s="82" customFormat="1" ht="25.15" hidden="1" customHeight="1" x14ac:dyDescent="0.25">
      <c r="C25" s="507"/>
      <c r="D25" s="508"/>
      <c r="E25" s="85"/>
      <c r="F25" s="85"/>
      <c r="G25" s="89"/>
      <c r="H25" s="87"/>
      <c r="I25" s="87"/>
      <c r="J25" s="87"/>
      <c r="K25" s="51">
        <v>0</v>
      </c>
    </row>
    <row r="26" spans="2:11" s="82" customFormat="1" ht="25.15" hidden="1" customHeight="1" x14ac:dyDescent="0.25">
      <c r="C26" s="507"/>
      <c r="D26" s="508"/>
      <c r="E26" s="85"/>
      <c r="F26" s="85"/>
      <c r="G26" s="90"/>
      <c r="H26" s="91"/>
      <c r="I26" s="91"/>
      <c r="J26" s="91"/>
      <c r="K26" s="51">
        <v>0</v>
      </c>
    </row>
    <row r="27" spans="2:11" s="82" customFormat="1" ht="25.15" hidden="1" customHeight="1" x14ac:dyDescent="0.25">
      <c r="C27" s="513"/>
      <c r="D27" s="514"/>
      <c r="E27" s="92"/>
      <c r="F27" s="92"/>
      <c r="G27" s="93"/>
      <c r="H27" s="94"/>
      <c r="I27" s="94"/>
      <c r="J27" s="94"/>
      <c r="K27" s="51">
        <v>0</v>
      </c>
    </row>
    <row r="28" spans="2:11" s="82" customFormat="1" ht="25.15" customHeight="1" x14ac:dyDescent="0.25">
      <c r="C28" s="490"/>
      <c r="D28" s="490"/>
      <c r="E28" s="97"/>
      <c r="F28" s="97"/>
      <c r="G28" s="97"/>
      <c r="H28" s="98"/>
      <c r="I28" s="98"/>
      <c r="J28" s="98" t="s">
        <v>20</v>
      </c>
      <c r="K28" s="51">
        <f>SUM(K17:K21,K23:K27)</f>
        <v>0</v>
      </c>
    </row>
    <row r="29" spans="2:11" s="95" customFormat="1" ht="25.15" customHeight="1" x14ac:dyDescent="0.2">
      <c r="C29" s="491"/>
      <c r="D29" s="491"/>
      <c r="E29" s="99"/>
      <c r="F29" s="99"/>
      <c r="G29" s="99"/>
      <c r="H29" s="99"/>
      <c r="I29" s="99"/>
      <c r="J29" s="99"/>
    </row>
    <row r="30" spans="2:11" s="95" customFormat="1" ht="25.15" customHeight="1" x14ac:dyDescent="0.2"/>
    <row r="31" spans="2:11" s="95" customFormat="1" ht="25.15" customHeight="1" x14ac:dyDescent="0.2"/>
    <row r="32" spans="2:11" s="96" customFormat="1" ht="46.15" customHeight="1" x14ac:dyDescent="0.2">
      <c r="B32" s="503" t="s">
        <v>191</v>
      </c>
      <c r="C32" s="503"/>
      <c r="D32" s="503"/>
      <c r="E32" s="503"/>
      <c r="F32" s="503"/>
      <c r="G32" s="503"/>
      <c r="H32" s="503"/>
      <c r="I32" s="503"/>
      <c r="J32" s="503"/>
      <c r="K32" s="503"/>
    </row>
    <row r="72" ht="12.75" customHeight="1" x14ac:dyDescent="0.2"/>
    <row r="73" ht="12.75" customHeight="1" x14ac:dyDescent="0.2"/>
  </sheetData>
  <customSheetViews>
    <customSheetView guid="{CC421301-7D2A-4DBE-94A6-924C3287D0FE}" scale="40" showGridLines="0" hiddenRows="1" state="hidden">
      <selection activeCell="A6" sqref="A6:XFD15"/>
      <pageMargins left="0.7" right="0.7" top="0.75" bottom="0.75" header="0.3" footer="0.3"/>
    </customSheetView>
    <customSheetView guid="{A57ED495-A8F1-41AA-920B-D492B709C260}" scale="40" showGridLines="0" hiddenRows="1" state="hidden">
      <selection activeCell="A6" sqref="A6:XFD15"/>
      <pageMargins left="0.7" right="0.7" top="0.75" bottom="0.75" header="0.3" footer="0.3"/>
    </customSheetView>
    <customSheetView guid="{4D895310-04B4-4FFF-ADA4-767CB2A31A78}" scale="40" showGridLines="0" hiddenRows="1" state="hidden">
      <selection activeCell="A6" sqref="A6:XFD15"/>
      <pageMargins left="0.7" right="0.7" top="0.75" bottom="0.75" header="0.3" footer="0.3"/>
    </customSheetView>
  </customSheetViews>
  <mergeCells count="32">
    <mergeCell ref="I8:J8"/>
    <mergeCell ref="B32:K32"/>
    <mergeCell ref="D8:E8"/>
    <mergeCell ref="C23:D23"/>
    <mergeCell ref="C24:D24"/>
    <mergeCell ref="C25:D25"/>
    <mergeCell ref="C26:D26"/>
    <mergeCell ref="C17:D17"/>
    <mergeCell ref="C18:D18"/>
    <mergeCell ref="C19:D19"/>
    <mergeCell ref="C20:D20"/>
    <mergeCell ref="C21:D21"/>
    <mergeCell ref="C22:D22"/>
    <mergeCell ref="D9:E9"/>
    <mergeCell ref="I9:J9"/>
    <mergeCell ref="C27:D27"/>
    <mergeCell ref="B1:K1"/>
    <mergeCell ref="B2:K2"/>
    <mergeCell ref="G3:H3"/>
    <mergeCell ref="G4:H4"/>
    <mergeCell ref="I7:J7"/>
    <mergeCell ref="D10:E10"/>
    <mergeCell ref="I10:J10"/>
    <mergeCell ref="C28:D29"/>
    <mergeCell ref="D11:E11"/>
    <mergeCell ref="I11:J11"/>
    <mergeCell ref="D12:E12"/>
    <mergeCell ref="I12:J12"/>
    <mergeCell ref="I13:J13"/>
    <mergeCell ref="C16:D16"/>
    <mergeCell ref="D14:E14"/>
    <mergeCell ref="I14:J14"/>
  </mergeCells>
  <hyperlinks>
    <hyperlink ref="D12" r:id="rId1"/>
  </hyperlink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75" x14ac:dyDescent="0.25"/>
  <sheetData/>
  <customSheetViews>
    <customSheetView guid="{CC421301-7D2A-4DBE-94A6-924C3287D0FE}" state="hidden">
      <pageMargins left="0.7" right="0.7" top="0.75" bottom="0.75" header="0.3" footer="0.3"/>
    </customSheetView>
    <customSheetView guid="{A57ED495-A8F1-41AA-920B-D492B709C260}" state="hidden">
      <pageMargins left="0.7" right="0.7" top="0.75" bottom="0.75" header="0.3" footer="0.3"/>
    </customSheetView>
    <customSheetView guid="{4D895310-04B4-4FFF-ADA4-767CB2A31A78}" state="hidden">
      <pageMargins left="0.7" right="0.7" top="0.75" bottom="0.75" header="0.3" footer="0.3"/>
    </customSheetView>
  </customSheetView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25032DC85EDB394D867F5EB0E57C5723" ma:contentTypeVersion="0" ma:contentTypeDescription="Create a new document." ma:contentTypeScope="" ma:versionID="671cc024735a219f92e50bbd0dbf7fa4">
  <xsd:schema xmlns:xsd="http://www.w3.org/2001/XMLSchema" xmlns:xs="http://www.w3.org/2001/XMLSchema" xmlns:p="http://schemas.microsoft.com/office/2006/metadata/properties" targetNamespace="http://schemas.microsoft.com/office/2006/metadata/properties" ma:root="true" ma:fieldsID="1b05d82d297216baf5b26c55225140d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5A5268D-D82E-4CFE-B074-0AF18843E4AB}">
  <ds:schemaRefs>
    <ds:schemaRef ds:uri="http://schemas.microsoft.com/sharepoint/v3/contenttype/forms"/>
  </ds:schemaRefs>
</ds:datastoreItem>
</file>

<file path=customXml/itemProps2.xml><?xml version="1.0" encoding="utf-8"?>
<ds:datastoreItem xmlns:ds="http://schemas.openxmlformats.org/officeDocument/2006/customXml" ds:itemID="{A8B4F6D0-A670-493A-9804-19F456EFB0B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A0727175-DC47-4240-9783-CA35FAB50E7A}">
  <ds:schemaRefs>
    <ds:schemaRef ds:uri="http://purl.org/dc/terms/"/>
    <ds:schemaRef ds:uri="http://schemas.microsoft.com/office/2006/metadata/properties"/>
    <ds:schemaRef ds:uri="http://schemas.microsoft.com/office/2006/documentManagement/types"/>
    <ds:schemaRef ds:uri="http://purl.org/dc/elements/1.1/"/>
    <ds:schemaRef ds:uri="http://purl.org/dc/dcmitype/"/>
    <ds:schemaRef ds:uri="http://schemas.microsoft.com/office/infopath/2007/PartnerControls"/>
    <ds:schemaRef ds:uri="http://schemas.openxmlformats.org/package/2006/metadata/core-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11</vt:i4>
      </vt:variant>
    </vt:vector>
  </HeadingPairs>
  <TitlesOfParts>
    <vt:vector size="23" baseType="lpstr">
      <vt:lpstr>Sheet2</vt:lpstr>
      <vt:lpstr>NEW-O-ERP</vt:lpstr>
      <vt:lpstr>FY19 Project Reporting</vt:lpstr>
      <vt:lpstr>Exhibit A</vt:lpstr>
      <vt:lpstr>ProjReq Instructions</vt:lpstr>
      <vt:lpstr>ProjReport Instructions</vt:lpstr>
      <vt:lpstr>FY19 Exhibit A - Draft</vt:lpstr>
      <vt:lpstr>End-of-Year Reconciliations</vt:lpstr>
      <vt:lpstr>Sheet1</vt:lpstr>
      <vt:lpstr>Cap Expan Template </vt:lpstr>
      <vt:lpstr>Ops Req_Template </vt:lpstr>
      <vt:lpstr>Ops Req_Customer-Community Surv</vt:lpstr>
      <vt:lpstr>Added_notes_as_appropriate</vt:lpstr>
      <vt:lpstr>End_Date</vt:lpstr>
      <vt:lpstr>'Exhibit A'!Print_Area</vt:lpstr>
      <vt:lpstr>'FY19 Exhibit A - Draft'!Print_Area</vt:lpstr>
      <vt:lpstr>'FY19 Project Reporting'!Print_Area</vt:lpstr>
      <vt:lpstr>'NEW-O-ERP'!Print_Area</vt:lpstr>
      <vt:lpstr>'ProjReport Instructions'!Print_Area</vt:lpstr>
      <vt:lpstr>'ProjReq Instructions'!Print_Area</vt:lpstr>
      <vt:lpstr>Project_Name</vt:lpstr>
      <vt:lpstr>Requesting_Agency</vt:lpstr>
      <vt:lpstr>Start_Date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D_O SWG</dc:creator>
  <cp:keywords>ERP;FY19</cp:keywords>
  <cp:lastModifiedBy>Lenovo User</cp:lastModifiedBy>
  <cp:lastPrinted>2018-03-10T16:23:43Z</cp:lastPrinted>
  <dcterms:created xsi:type="dcterms:W3CDTF">2017-01-26T15:15:03Z</dcterms:created>
  <dcterms:modified xsi:type="dcterms:W3CDTF">2018-03-11T15:53:45Z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0x01010025032DC85EDB394D867F5EB0E57C5723</vt:lpwstr>
  </property>
</Properties>
</file>