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5.xml" ContentType="application/vnd.openxmlformats-officedocument.spreadsheetml.revisionLog+xml"/>
  <Override PartName="/xl/revisions/revisionLog3.xml" ContentType="application/vnd.openxmlformats-officedocument.spreadsheetml.revisionLog+xml"/>
  <Override PartName="/xl/revisions/revisionLog4.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Orange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80" firstSheet="1" activeTab="1"/>
  </bookViews>
  <sheets>
    <sheet name="Sheet2" sheetId="12" state="hidden" r:id="rId1"/>
    <sheet name="NEW-O-ERP 3.16.18" sheetId="1" r:id="rId2"/>
    <sheet name="FY19 Project Reporting" sheetId="2" state="hidden" r:id="rId3"/>
    <sheet name="Exhibit A" sheetId="3"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definedNames>
    <definedName name="_xlnm._FilterDatabase" localSheetId="1" hidden="1">'NEW-O-ERP 3.16.18'!$X$3:$X$12</definedName>
    <definedName name="Added_notes_as_appropriate">'NEW-O-ERP 3.16.18'!$F$14</definedName>
    <definedName name="End_Date">'NEW-O-ERP 3.16.18'!$D$14</definedName>
    <definedName name="KPI_a">'NEW-O-ERP 3.16.18'!$B$48&amp;'NEW-O-ERP 3.16.18'!$D$48</definedName>
    <definedName name="KPI_b">'NEW-O-ERP 3.16.18'!$B$49&amp;'NEW-O-ERP 3.16.18'!$D$49</definedName>
    <definedName name="KPI_c">'NEW-O-ERP 3.16.18'!$B$50&amp;'NEW-O-ERP 3.16.18'!$D$50</definedName>
    <definedName name="_xlnm.Print_Area" localSheetId="3">'Exhibit A'!$A$1:$K$44</definedName>
    <definedName name="_xlnm.Print_Area" localSheetId="6">'FY19 Exhibit A - Draft'!$A$1:$K$63</definedName>
    <definedName name="_xlnm.Print_Area" localSheetId="2">'FY19 Project Reporting'!$A$1:$K$65</definedName>
    <definedName name="_xlnm.Print_Area" localSheetId="1">'NEW-O-ERP 3.16.18'!$B$1:$J$152</definedName>
    <definedName name="_xlnm.Print_Area" localSheetId="5">'ProjReport Instructions'!$A$1:$C$62</definedName>
    <definedName name="_xlnm.Print_Area" localSheetId="4">'ProjReq Instructions'!$A$1:$C$192</definedName>
    <definedName name="Project_Name">'NEW-O-ERP 3.16.18'!$B$11</definedName>
    <definedName name="Requesting_Agency">'NEW-O-ERP 3.16.18'!$D$11</definedName>
    <definedName name="Start_Date">'NEW-O-ERP 3.16.18'!$B$14</definedName>
    <definedName name="Z_4D895310_04B4_4FFF_ADA4_767CB2A31A78_.wvu.Cols" localSheetId="3" hidden="1">'Exhibit A'!$V:$AC</definedName>
    <definedName name="Z_4D895310_04B4_4FFF_ADA4_767CB2A31A78_.wvu.Cols" localSheetId="2" hidden="1">'FY19 Project Reporting'!$V:$AD</definedName>
    <definedName name="Z_4D895310_04B4_4FFF_ADA4_767CB2A31A78_.wvu.FilterData" localSheetId="1" hidden="1">'NEW-O-ERP 3.16.18'!$X$3:$X$12</definedName>
    <definedName name="Z_4D895310_04B4_4FFF_ADA4_767CB2A31A78_.wvu.PrintArea" localSheetId="3" hidden="1">'Exhibit A'!$A$1:$K$44</definedName>
    <definedName name="Z_4D895310_04B4_4FFF_ADA4_767CB2A31A78_.wvu.PrintArea" localSheetId="6" hidden="1">'FY19 Exhibit A - Draft'!$A$1:$K$63</definedName>
    <definedName name="Z_4D895310_04B4_4FFF_ADA4_767CB2A31A78_.wvu.PrintArea" localSheetId="2" hidden="1">'FY19 Project Reporting'!$A$1:$K$65</definedName>
    <definedName name="Z_4D895310_04B4_4FFF_ADA4_767CB2A31A78_.wvu.PrintArea" localSheetId="1" hidden="1">'NEW-O-ERP 3.16.18'!$A$1:$K$150</definedName>
    <definedName name="Z_4D895310_04B4_4FFF_ADA4_767CB2A31A78_.wvu.PrintArea" localSheetId="5" hidden="1">'ProjReport Instructions'!$A$1:$C$62</definedName>
    <definedName name="Z_4D895310_04B4_4FFF_ADA4_767CB2A31A78_.wvu.PrintArea" localSheetId="4" hidden="1">'ProjReq Instructions'!$A$1:$C$192</definedName>
    <definedName name="Z_4D895310_04B4_4FFF_ADA4_767CB2A31A78_.wvu.Rows" localSheetId="7" hidden="1">'End-of-Year Reconciliations'!$22:$27</definedName>
    <definedName name="Z_4D895310_04B4_4FFF_ADA4_767CB2A31A78_.wvu.Rows" localSheetId="1" hidden="1">'NEW-O-ERP 3.16.18'!$94:$97</definedName>
    <definedName name="Z_A57ED495_A8F1_41AA_920B_D492B709C260_.wvu.Cols" localSheetId="3" hidden="1">'Exhibit A'!$V:$AC</definedName>
    <definedName name="Z_A57ED495_A8F1_41AA_920B_D492B709C260_.wvu.Cols" localSheetId="2" hidden="1">'FY19 Project Reporting'!$V:$AD</definedName>
    <definedName name="Z_A57ED495_A8F1_41AA_920B_D492B709C260_.wvu.FilterData" localSheetId="1" hidden="1">'NEW-O-ERP 3.16.18'!$X$3:$X$12</definedName>
    <definedName name="Z_A57ED495_A8F1_41AA_920B_D492B709C260_.wvu.PrintArea" localSheetId="3" hidden="1">'Exhibit A'!$A$1:$K$44</definedName>
    <definedName name="Z_A57ED495_A8F1_41AA_920B_D492B709C260_.wvu.PrintArea" localSheetId="6" hidden="1">'FY19 Exhibit A - Draft'!$A$1:$K$63</definedName>
    <definedName name="Z_A57ED495_A8F1_41AA_920B_D492B709C260_.wvu.PrintArea" localSheetId="2" hidden="1">'FY19 Project Reporting'!$A$1:$K$65</definedName>
    <definedName name="Z_A57ED495_A8F1_41AA_920B_D492B709C260_.wvu.PrintArea" localSheetId="1" hidden="1">'NEW-O-ERP 3.16.18'!$A$1:$K$150</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7" hidden="1">'End-of-Year Reconciliations'!$22:$27</definedName>
    <definedName name="Z_A57ED495_A8F1_41AA_920B_D492B709C260_.wvu.Rows" localSheetId="1" hidden="1">'NEW-O-ERP 3.16.18'!$60:$75,'NEW-O-ERP 3.16.18'!$77:$79,'NEW-O-ERP 3.16.18'!$94:$97</definedName>
    <definedName name="Z_CC421301_7D2A_4DBE_94A6_924C3287D0FE_.wvu.Cols" localSheetId="3" hidden="1">'Exhibit A'!$V:$AC</definedName>
    <definedName name="Z_CC421301_7D2A_4DBE_94A6_924C3287D0FE_.wvu.Cols" localSheetId="2" hidden="1">'FY19 Project Reporting'!$V:$AD</definedName>
    <definedName name="Z_CC421301_7D2A_4DBE_94A6_924C3287D0FE_.wvu.Cols" localSheetId="1" hidden="1">'NEW-O-ERP 3.16.18'!$A:$A,'NEW-O-ERP 3.16.18'!$K:$K</definedName>
    <definedName name="Z_CC421301_7D2A_4DBE_94A6_924C3287D0FE_.wvu.FilterData" localSheetId="1" hidden="1">'NEW-O-ERP 3.16.18'!$X$3:$X$12</definedName>
    <definedName name="Z_CC421301_7D2A_4DBE_94A6_924C3287D0FE_.wvu.PrintArea" localSheetId="3" hidden="1">'Exhibit A'!$A$1:$K$44</definedName>
    <definedName name="Z_CC421301_7D2A_4DBE_94A6_924C3287D0FE_.wvu.PrintArea" localSheetId="6" hidden="1">'FY19 Exhibit A - Draft'!$A$1:$K$63</definedName>
    <definedName name="Z_CC421301_7D2A_4DBE_94A6_924C3287D0FE_.wvu.PrintArea" localSheetId="2" hidden="1">'FY19 Project Reporting'!$A$1:$K$65</definedName>
    <definedName name="Z_CC421301_7D2A_4DBE_94A6_924C3287D0FE_.wvu.PrintArea" localSheetId="1" hidden="1">'NEW-O-ERP 3.16.18'!$B$1:$J$152</definedName>
    <definedName name="Z_CC421301_7D2A_4DBE_94A6_924C3287D0FE_.wvu.PrintArea" localSheetId="5" hidden="1">'ProjReport Instructions'!$A$1:$C$62</definedName>
    <definedName name="Z_CC421301_7D2A_4DBE_94A6_924C3287D0FE_.wvu.PrintArea" localSheetId="4" hidden="1">'ProjReq Instructions'!$A$1:$C$192</definedName>
    <definedName name="Z_CC421301_7D2A_4DBE_94A6_924C3287D0FE_.wvu.Rows" localSheetId="7" hidden="1">'End-of-Year Reconciliations'!$22:$27</definedName>
    <definedName name="Z_CC421301_7D2A_4DBE_94A6_924C3287D0FE_.wvu.Rows" localSheetId="1" hidden="1">'NEW-O-ERP 3.16.18'!$5:$9,'NEW-O-ERP 3.16.18'!$18:$20,'NEW-O-ERP 3.16.18'!$23:$35,'NEW-O-ERP 3.16.18'!$37:$37,'NEW-O-ERP 3.16.18'!$39:$41,'NEW-O-ERP 3.16.18'!$46:$46,'NEW-O-ERP 3.16.18'!$51:$56,'NEW-O-ERP 3.16.18'!$59:$90,'NEW-O-ERP 3.16.18'!$94:$97,'NEW-O-ERP 3.16.18'!$105:$105,'NEW-O-ERP 3.16.18'!$107:$112,'NEW-O-ERP 3.16.18'!$115:$133,'NEW-O-ERP 3.16.18'!$142:$145</definedName>
  </definedNames>
  <calcPr calcId="152511"/>
  <customWorkbookViews>
    <customWorkbookView name="Lenovo User - Personal View" guid="{CC421301-7D2A-4DBE-94A6-924C3287D0FE}" mergeInterval="0" personalView="1" maximized="1" xWindow="1912" yWindow="-8" windowWidth="1696" windowHeight="1066" activeSheetId="1"/>
    <customWorkbookView name="Mitchell Lodge - Personal View" guid="{4D895310-04B4-4FFF-ADA4-767CB2A31A78}"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0" i="1" l="1"/>
  <c r="E148" i="1"/>
  <c r="F148" i="1"/>
  <c r="D150" i="1"/>
  <c r="D148" i="1"/>
  <c r="F98" i="1"/>
  <c r="E98" i="1"/>
  <c r="D98" i="1"/>
  <c r="I146" i="1" l="1"/>
  <c r="F104" i="1"/>
  <c r="E104" i="1"/>
  <c r="D104" i="1"/>
  <c r="I103" i="1"/>
  <c r="H103" i="1"/>
  <c r="G103" i="1"/>
  <c r="J101" i="1"/>
  <c r="J100" i="1"/>
  <c r="J97" i="1"/>
  <c r="J96" i="1"/>
  <c r="J95" i="1"/>
  <c r="J94" i="1"/>
  <c r="J93" i="1" l="1"/>
  <c r="M140" i="1"/>
  <c r="M141" i="1" s="1"/>
  <c r="D4" i="1"/>
  <c r="J92" i="1" l="1"/>
  <c r="J98" i="1" s="1"/>
  <c r="E141" i="1"/>
  <c r="E103" i="1" s="1"/>
  <c r="F141" i="1"/>
  <c r="F103" i="1" s="1"/>
  <c r="G141" i="1"/>
  <c r="H141" i="1"/>
  <c r="D141" i="1"/>
  <c r="D103" i="1" l="1"/>
  <c r="J103" i="1" s="1"/>
  <c r="J102" i="1"/>
  <c r="D44" i="2"/>
  <c r="C31" i="3" l="1"/>
  <c r="C30" i="3"/>
  <c r="C29" i="3"/>
  <c r="Y21" i="3"/>
  <c r="X21" i="3"/>
  <c r="G21" i="3"/>
  <c r="D21" i="3"/>
  <c r="B21" i="3"/>
  <c r="Y20" i="3"/>
  <c r="X20" i="3"/>
  <c r="Y19" i="3"/>
  <c r="X19" i="3"/>
  <c r="Y18" i="3"/>
  <c r="X18" i="3"/>
  <c r="Y17" i="3"/>
  <c r="X17" i="3"/>
  <c r="E17" i="3"/>
  <c r="B16" i="3"/>
  <c r="D13" i="3"/>
  <c r="B13" i="3"/>
  <c r="F11" i="3"/>
  <c r="F10" i="3"/>
  <c r="D10" i="3"/>
  <c r="B10" i="3"/>
  <c r="I2" i="3"/>
  <c r="C29" i="2"/>
  <c r="B48" i="2" l="1"/>
  <c r="B58" i="2"/>
  <c r="J140" i="1"/>
  <c r="J139" i="1"/>
  <c r="J138" i="1"/>
  <c r="J137" i="1"/>
  <c r="J136" i="1"/>
  <c r="J135" i="1"/>
  <c r="J141" i="1" l="1"/>
  <c r="C31" i="6"/>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20" i="1" l="1"/>
  <c r="D125" i="1" s="1"/>
  <c r="D129" i="1" s="1"/>
  <c r="G118" i="1" l="1"/>
  <c r="H118" i="1" l="1"/>
  <c r="I118" i="1" s="1"/>
  <c r="E125" i="1"/>
  <c r="E129" i="1" s="1"/>
  <c r="D48" i="6" l="1"/>
  <c r="G114" i="1"/>
  <c r="I114" i="1"/>
  <c r="H114" i="1"/>
  <c r="F128" i="1" l="1"/>
  <c r="F127" i="1"/>
  <c r="F115"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H115" i="1" s="1"/>
  <c r="I115" i="1" s="1"/>
  <c r="J126" i="1"/>
  <c r="G127" i="1"/>
  <c r="H127" i="1" s="1"/>
  <c r="I127" i="1" s="1"/>
  <c r="G128" i="1"/>
  <c r="H128" i="1" s="1"/>
  <c r="I128" i="1" s="1"/>
  <c r="F125" i="1"/>
  <c r="H119" i="1"/>
  <c r="G120" i="1"/>
  <c r="J115" i="1" l="1"/>
  <c r="J116" i="1"/>
  <c r="J128" i="1"/>
  <c r="G125" i="1"/>
  <c r="G129" i="1" s="1"/>
  <c r="G92" i="1" s="1"/>
  <c r="G104" i="1" s="1"/>
  <c r="F129" i="1"/>
  <c r="J127" i="1"/>
  <c r="I119" i="1"/>
  <c r="H120" i="1"/>
  <c r="H125" i="1" s="1"/>
  <c r="H129" i="1" s="1"/>
  <c r="H92" i="1" s="1"/>
  <c r="H104"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D57" i="6" l="1"/>
  <c r="I46" i="9"/>
  <c r="I63" i="10"/>
  <c r="I125" i="1"/>
  <c r="I62" i="10"/>
  <c r="I71" i="10"/>
  <c r="I77" i="10" s="1"/>
  <c r="I78" i="10" s="1"/>
  <c r="D64" i="10"/>
  <c r="E60" i="10"/>
  <c r="E71" i="11"/>
  <c r="D77" i="11"/>
  <c r="D64" i="11"/>
  <c r="E60" i="11"/>
  <c r="I62" i="11"/>
  <c r="I63" i="11"/>
  <c r="I67" i="9"/>
  <c r="I60" i="9"/>
  <c r="I59" i="9"/>
  <c r="D70" i="9"/>
  <c r="E66" i="9"/>
  <c r="F83" i="9"/>
  <c r="G77" i="9"/>
  <c r="I68" i="9"/>
  <c r="I129" i="1" l="1"/>
  <c r="I104" i="1" s="1"/>
  <c r="J125" i="1"/>
  <c r="J129" i="1" s="1"/>
  <c r="J11" i="1" s="1"/>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5" i="1" l="1"/>
  <c r="J14" i="2" s="1"/>
  <c r="J147" i="1"/>
  <c r="D147" i="1" s="1"/>
  <c r="E147" i="1" s="1"/>
  <c r="F147" i="1" s="1"/>
  <c r="L104" i="1" l="1"/>
  <c r="J149" i="1"/>
  <c r="D149" i="1" s="1"/>
  <c r="E149" i="1" s="1"/>
  <c r="F149" i="1" s="1"/>
  <c r="J14" i="6"/>
  <c r="J14" i="3"/>
  <c r="J150" i="1"/>
  <c r="E151" i="1" l="1"/>
  <c r="F151" i="1" s="1"/>
  <c r="E150" i="1"/>
  <c r="F150" i="1" s="1"/>
  <c r="J14" i="1" l="1"/>
  <c r="F14" i="1" s="1"/>
  <c r="E152" i="1"/>
  <c r="F152" i="1" s="1"/>
  <c r="F13" i="3" l="1"/>
  <c r="F13" i="6"/>
  <c r="F13" i="2"/>
  <c r="D60" i="2"/>
  <c r="J13" i="3"/>
  <c r="J13" i="6"/>
  <c r="J13" i="2"/>
  <c r="E59" i="2" l="1"/>
  <c r="D61"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<sst xmlns="http://schemas.openxmlformats.org/spreadsheetml/2006/main" count="738" uniqueCount="387">
  <si>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</si>
  <si>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</si>
  <si>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</si>
  <si>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</si>
  <si>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</si>
  <si>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</si>
  <si>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</si>
  <si>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</si>
  <si>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</si>
  <si>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</si>
  <si>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</si>
  <si>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</si>
  <si>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</si>
  <si>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</si>
  <si>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</si>
  <si>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</si>
  <si>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</si>
  <si>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</si>
  <si>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</si>
  <si>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</si>
  <si>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</si>
  <si>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</si>
  <si>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</si>
  <si>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</si>
  <si>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</si>
  <si>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</si>
  <si>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</si>
  <si>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</si>
  <si>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</si>
  <si>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</si>
  <si>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</si>
  <si>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</si>
  <si>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</si>
  <si>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</si>
  <si>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</si>
  <si>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</si>
  <si>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</si>
  <si>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</si>
  <si>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</si>
  <si>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</si>
  <si>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</si>
  <si>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</si>
  <si>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</si>
  <si>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</si>
  <si>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</si>
  <si>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</si>
  <si>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</si>
  <si>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</si>
  <si>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</si>
  <si>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</si>
  <si>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</si>
  <si>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</si>
  <si>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</si>
  <si>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</si>
  <si>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</si>
  <si>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</si>
  <si>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</si>
  <si>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</si>
  <si>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</si>
  <si>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</si>
  <si>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</si>
  <si>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</si>
  <si>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</si>
  <si>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</si>
  <si>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</si>
  <si>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</si>
  <si>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</si>
  <si>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</si>
  <si>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</si>
  <si>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</si>
  <si>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</si>
  <si>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</si>
  <si>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</si>
  <si>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</si>
  <si>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</si>
  <si>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</si>
  <si>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</si>
  <si>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</si>
  <si>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</si>
  <si>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</si>
  <si>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</si>
  <si>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</si>
  <si>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</si>
  <si>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</si>
  <si>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</si>
  <si>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</si>
  <si>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</si>
  <si>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</si>
  <si>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</si>
  <si>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</si>
  <si>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</si>
  <si>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</si>
  <si>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</si>
  <si>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</si>
  <si>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</si>
  <si>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</si>
  <si>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</si>
  <si>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</si>
  <si>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</si>
  <si>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</si>
  <si>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</si>
  <si>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</si>
  <si>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</si>
  <si>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</si>
  <si>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</si>
  <si>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</si>
  <si>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</si>
  <si>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</si>
  <si>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</si>
  <si>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</si>
  <si>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</si>
  <si>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</si>
  <si>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</si>
  <si>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</si>
  <si>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</si>
  <si>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</si>
  <si>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</si>
  <si>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</si>
  <si>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</si>
  <si>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</si>
  <si>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</si>
  <si>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</si>
  <si>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</si>
  <si>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</si>
  <si>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</si>
  <si>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</si>
  <si>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</si>
  <si>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</si>
  <si>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</si>
  <si>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</si>
  <si>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</si>
  <si>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</si>
  <si>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</si>
  <si>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</si>
  <si>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</si>
  <si>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</si>
  <si>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</si>
  <si>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</si>
  <si>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</si>
  <si>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</si>
  <si>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</si>
  <si>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</si>
  <si>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</si>
  <si>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</si>
  <si>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</si>
  <si>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</si>
  <si>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</si>
  <si>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</si>
  <si>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</si>
  <si>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</si>
  <si>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</si>
  <si>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</si>
  <si>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</si>
  <si>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</si>
  <si>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</si>
  <si>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</si>
  <si>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</si>
  <si>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</si>
  <si>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</si>
  <si>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</si>
  <si>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</si>
  <si>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</si>
  <si>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</si>
  <si>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</si>
  <si>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</si>
  <si>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</si>
  <si>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</si>
  <si>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</si>
  <si>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</si>
  <si>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</si>
  <si>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</si>
  <si>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</si>
  <si>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</si>
  <si>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</si>
  <si>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</si>
  <si>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</si>
  <si>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</si>
  <si>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</si>
  <si>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</si>
  <si>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</si>
  <si>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</si>
  <si>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</si>
  <si>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</si>
  <si>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</si>
  <si>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</si>
  <si>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</si>
  <si>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</si>
  <si>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</si>
  <si>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</si>
  <si>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</si>
  <si>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</si>
  <si>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</si>
  <si>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</si>
  <si>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</si>
  <si>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</si>
  <si>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</si>
  <si>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</si>
  <si>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</si>
  <si>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</si>
  <si>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</si>
  <si>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</si>
  <si>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</si>
  <si>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</si>
  <si>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</si>
  <si>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</si>
  <si>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</si>
  <si>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</si>
  <si>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</si>
  <si>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</si>
  <si>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</si>
  <si>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</si>
  <si>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</si>
  <si>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</si>
  <si>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</si>
  <si>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</si>
  <si>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</si>
  <si>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</si>
  <si>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</si>
  <si>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</si>
  <si>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</si>
  <si>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</si>
  <si>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</si>
  <si>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</si>
  <si>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</si>
  <si>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</si>
  <si>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</si>
  <si>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</si>
  <si>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</si>
  <si>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</si>
  <si>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</si>
  <si>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</si>
  <si>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</si>
  <si>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</si>
  <si>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</si>
  <si>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</si>
  <si>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</si>
  <si>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</si>
  <si>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</si>
  <si>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</si>
  <si>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</si>
  <si>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</si>
  <si>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</si>
  <si>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</si>
  <si>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</si>
  <si>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</si>
  <si>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</si>
  <si>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</si>
  <si>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</si>
  <si>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</si>
  <si>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</si>
  <si>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</si>
  <si>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</si>
  <si>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</si>
  <si>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</si>
  <si>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</si>
  <si>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</si>
  <si>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</si>
  <si>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</si>
  <si>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</si>
  <si>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</si>
  <si>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</si>
  <si>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</si>
  <si>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</si>
  <si>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</si>
  <si>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</si>
  <si>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</si>
  <si>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</si>
  <si>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</si>
  <si>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</si>
  <si>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</si>
  <si>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</si>
  <si>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</si>
  <si>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</si>
  <si>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</si>
  <si>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</si>
  <si>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</si>
  <si>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</si>
  <si>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</si>
  <si>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</si>
  <si>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</si>
  <si>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</si>
  <si>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</si>
  <si>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</si>
  <si>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</si>
  <si>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</si>
  <si>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</si>
  <si>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</si>
  <si>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</si>
  <si>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</si>
  <si>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</si>
  <si>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</si>
  <si>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</si>
  <si>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</si>
  <si>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</si>
  <si>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</si>
  <si>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</si>
  <si>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</si>
  <si>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</si>
  <si>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</si>
  <si>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</si>
  <si>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</si>
  <si>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</si>
  <si>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</si>
  <si>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</si>
  <si>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</si>
  <si>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</si>
  <si>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</si>
  <si>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</si>
  <si>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</si>
  <si>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</si>
  <si>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</si>
  <si>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</si>
  <si>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</si>
  <si>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</si>
  <si>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</si>
  <si>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</si>
  <si>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</si>
  <si>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</si>
  <si>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</si>
  <si>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</si>
  <si>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</si>
  <si>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</si>
  <si>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</si>
  <si>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</si>
  <si>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</si>
  <si>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</si>
  <si>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</si>
  <si>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</si>
  <si>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</si>
  <si>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</si>
  <si>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</si>
  <si>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</si>
  <si>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</si>
  <si>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</si>
  <si>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</si>
  <si>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</si>
  <si>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</si>
  <si>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</si>
  <si>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</si>
  <si>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</si>
  <si>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</si>
  <si>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</si>
  <si>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</si>
  <si>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</si>
  <si>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</si>
  <si>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</si>
  <si>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</si>
  <si>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</si>
  <si>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</si>
  <si>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</si>
  <si>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</si>
  <si>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</si>
  <si>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</si>
  <si>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</si>
  <si>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</si>
  <si>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ERP (Enterprise Resource Planning) System</t>
  </si>
  <si>
    <t>Mitchell Lodge</t>
  </si>
  <si>
    <t>mlodge@gotriangle.org</t>
  </si>
  <si>
    <t xml:space="preserve">GoTriangle will manage this technological project. </t>
  </si>
  <si>
    <t>The project will improve service by enabling aggregation of data from different sources within the organization to produce meaningful reports that will assist in making business decisions, and be able to separately and jointly compute measures for each partners.</t>
  </si>
  <si>
    <t>Which Plan is this project being proposed for?</t>
  </si>
  <si>
    <t>NA</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</si>
  <si>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</si>
  <si>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 xml:space="preserve">1.  Facilitated coordination of regional transportion requests, 2.  Faster reporting times, and 3.  Improved reports.  </t>
  </si>
  <si>
    <t>Other (ERP PROJECT)</t>
  </si>
  <si>
    <t xml:space="preserve"> Enter into a contract with the ERP developer contract.</t>
  </si>
  <si>
    <t xml:space="preserve"> Develop the ERP System.</t>
  </si>
  <si>
    <t xml:space="preserve"> Implement the ERP System.</t>
  </si>
  <si>
    <t>Orange Transit Work Plan</t>
  </si>
  <si>
    <t>Project Request</t>
  </si>
  <si>
    <t>Project Location:</t>
  </si>
  <si>
    <t>Tax District Funding</t>
  </si>
  <si>
    <t>Tax District Total Request</t>
  </si>
  <si>
    <t>GoTriangle portion</t>
  </si>
  <si>
    <t xml:space="preserve">Wake County Tax District, </t>
  </si>
  <si>
    <t>Durham (cost share)</t>
  </si>
  <si>
    <t>Orange (cost share)</t>
  </si>
  <si>
    <t xml:space="preserve"> It will serve GOTRIANGLE,
 Wake Transit Plan and Durham-Orange Transit Plan. </t>
  </si>
  <si>
    <t>FY19 Request (Orange Only)</t>
  </si>
  <si>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</si>
  <si>
    <t>Durham-Orange County Tax District.</t>
  </si>
  <si>
    <t xml:space="preserve">Orange County </t>
  </si>
  <si>
    <t>Durham County</t>
  </si>
  <si>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</si>
  <si>
    <t>Wake</t>
  </si>
  <si>
    <t>DOLRT</t>
  </si>
  <si>
    <t>fixed</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</si>
</sst>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1"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b/>
      <sz val="13"/>
      <color rgb="FFFF0000"/>
      <name val="Calibri"/>
      <family val="2"/>
      <scheme val="minor"/>
    </font>
    <font>
      <b/>
      <sz val="11"/>
      <color rgb="FFFF0000"/>
      <name val="Calibri"/>
      <family val="2"/>
      <scheme val="minor"/>
    </font>
    <font>
      <sz val="12"/>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s>
  <borders count="9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uble">
        <color theme="2"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565">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0" fillId="0" borderId="0" xfId="0" applyFont="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8" fillId="10" borderId="0" xfId="0" applyFont="1" applyFill="1"/>
    <xf numFmtId="0" fontId="35" fillId="4" borderId="0" xfId="0" applyFont="1" applyFill="1"/>
    <xf numFmtId="0" fontId="36" fillId="7" borderId="0" xfId="0" applyFont="1" applyFill="1"/>
    <xf numFmtId="14" fontId="38" fillId="7" borderId="0" xfId="0" applyNumberFormat="1" applyFont="1" applyFill="1" applyBorder="1" applyAlignment="1"/>
    <xf numFmtId="0" fontId="38" fillId="7" borderId="0" xfId="0" applyFont="1" applyFill="1"/>
    <xf numFmtId="0" fontId="43" fillId="7" borderId="0" xfId="0" applyFont="1" applyFill="1"/>
    <xf numFmtId="0" fontId="38" fillId="7" borderId="0" xfId="0" applyFont="1" applyFill="1" applyAlignment="1">
      <alignment horizontal="center" vertical="top"/>
    </xf>
    <xf numFmtId="0" fontId="45" fillId="4" borderId="0" xfId="0" applyFont="1" applyFill="1"/>
    <xf numFmtId="166" fontId="38" fillId="8" borderId="20" xfId="1" applyNumberFormat="1" applyFont="1" applyFill="1" applyBorder="1"/>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166" fontId="38" fillId="12" borderId="17" xfId="1" applyNumberFormat="1" applyFont="1" applyFill="1" applyBorder="1"/>
    <xf numFmtId="0" fontId="39" fillId="4" borderId="17" xfId="0" applyFont="1" applyFill="1" applyBorder="1" applyAlignment="1">
      <alignment horizont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7" borderId="0" xfId="0" applyFont="1" applyFill="1"/>
    <xf numFmtId="164" fontId="33" fillId="7" borderId="0" xfId="0" applyNumberFormat="1" applyFont="1" applyFill="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0" fontId="7" fillId="9" borderId="0" xfId="0" applyFont="1" applyFill="1"/>
    <xf numFmtId="0" fontId="6" fillId="9" borderId="0" xfId="0" applyFont="1" applyFill="1" applyAlignment="1">
      <alignment horizontal="center"/>
    </xf>
    <xf numFmtId="0" fontId="6" fillId="9" borderId="0" xfId="0" applyFont="1" applyFill="1"/>
    <xf numFmtId="0" fontId="4" fillId="9" borderId="0" xfId="0" applyFont="1" applyFill="1"/>
    <xf numFmtId="14" fontId="33" fillId="9" borderId="0" xfId="0" applyNumberFormat="1" applyFont="1" applyFill="1" applyBorder="1" applyAlignment="1"/>
    <xf numFmtId="0" fontId="5" fillId="9" borderId="0" xfId="0" applyFont="1" applyFill="1" applyAlignment="1">
      <alignment horizontal="center"/>
    </xf>
    <xf numFmtId="173" fontId="5" fillId="9" borderId="0" xfId="0" applyNumberFormat="1" applyFont="1" applyFill="1"/>
    <xf numFmtId="14" fontId="38" fillId="9" borderId="0" xfId="0" applyNumberFormat="1" applyFont="1" applyFill="1" applyBorder="1" applyAlignment="1"/>
    <xf numFmtId="0" fontId="38" fillId="9" borderId="0" xfId="0" applyFont="1" applyFill="1"/>
    <xf numFmtId="0" fontId="32" fillId="9" borderId="0" xfId="0" applyFont="1" applyFill="1" applyBorder="1"/>
    <xf numFmtId="166" fontId="38" fillId="9" borderId="0" xfId="1" applyNumberFormat="1" applyFont="1" applyFill="1" applyBorder="1" applyAlignment="1">
      <alignment horizontal="left" vertical="center" wrapText="1"/>
    </xf>
    <xf numFmtId="0" fontId="8" fillId="9" borderId="0" xfId="0" applyFont="1" applyFill="1" applyBorder="1"/>
    <xf numFmtId="0" fontId="35" fillId="9" borderId="0" xfId="0" applyFont="1" applyFill="1"/>
    <xf numFmtId="0" fontId="39" fillId="9" borderId="21" xfId="0" applyFont="1" applyFill="1" applyBorder="1" applyAlignment="1">
      <alignment vertical="center" wrapText="1"/>
    </xf>
    <xf numFmtId="0" fontId="39" fillId="9" borderId="0" xfId="0" applyFont="1" applyFill="1" applyBorder="1" applyAlignment="1">
      <alignment vertical="center" wrapText="1"/>
    </xf>
    <xf numFmtId="0" fontId="8" fillId="9" borderId="0" xfId="0" applyFont="1" applyFill="1" applyAlignment="1">
      <alignment horizontal="center"/>
    </xf>
    <xf numFmtId="0" fontId="38" fillId="9" borderId="17" xfId="0" applyFont="1" applyFill="1" applyBorder="1" applyAlignment="1">
      <alignment horizontal="left"/>
    </xf>
    <xf numFmtId="0" fontId="5" fillId="9" borderId="0" xfId="0" applyFont="1" applyFill="1"/>
    <xf numFmtId="0" fontId="34" fillId="9" borderId="0" xfId="0" applyFont="1" applyFill="1" applyAlignment="1">
      <alignment vertical="top"/>
    </xf>
    <xf numFmtId="0" fontId="33" fillId="9" borderId="0" xfId="0" applyFont="1" applyFill="1" applyAlignment="1">
      <alignment horizontal="center" vertical="center"/>
    </xf>
    <xf numFmtId="0" fontId="30" fillId="9" borderId="0" xfId="0" applyFont="1" applyFill="1"/>
    <xf numFmtId="0" fontId="39" fillId="9" borderId="0" xfId="0" applyFont="1" applyFill="1"/>
    <xf numFmtId="0" fontId="33" fillId="9" borderId="0" xfId="0" applyFont="1" applyFill="1"/>
    <xf numFmtId="0" fontId="33" fillId="9" borderId="0" xfId="0" applyFont="1" applyFill="1" applyAlignment="1">
      <alignment vertical="center"/>
    </xf>
    <xf numFmtId="166" fontId="38" fillId="9" borderId="0" xfId="1" applyNumberFormat="1" applyFont="1" applyFill="1" applyBorder="1" applyAlignment="1">
      <alignment horizontal="center" vertical="center"/>
    </xf>
    <xf numFmtId="0" fontId="39" fillId="9" borderId="0" xfId="0" applyFont="1" applyFill="1" applyAlignment="1">
      <alignment vertical="top"/>
    </xf>
    <xf numFmtId="0" fontId="38" fillId="9" borderId="0" xfId="0" applyFont="1" applyFill="1" applyBorder="1" applyAlignment="1">
      <alignment horizontal="left" vertical="top" wrapText="1"/>
    </xf>
    <xf numFmtId="0" fontId="1" fillId="9" borderId="0" xfId="0" applyFont="1" applyFill="1"/>
    <xf numFmtId="0" fontId="4" fillId="9" borderId="2" xfId="0" applyFont="1" applyFill="1" applyBorder="1" applyAlignment="1">
      <alignment vertical="center" wrapText="1"/>
    </xf>
    <xf numFmtId="0" fontId="38" fillId="9" borderId="0" xfId="0" applyFont="1" applyFill="1" applyAlignment="1">
      <alignment horizontal="right" vertical="top"/>
    </xf>
    <xf numFmtId="0" fontId="2" fillId="9" borderId="0" xfId="0" applyFont="1" applyFill="1"/>
    <xf numFmtId="0" fontId="38" fillId="9" borderId="0" xfId="0" applyFont="1" applyFill="1" applyBorder="1" applyAlignment="1">
      <alignment horizontal="left" wrapText="1"/>
    </xf>
    <xf numFmtId="0" fontId="38" fillId="9" borderId="17" xfId="0" applyFont="1" applyFill="1" applyBorder="1" applyAlignment="1" applyProtection="1">
      <alignment horizontal="left" vertical="top" wrapText="1"/>
      <protection locked="0"/>
    </xf>
    <xf numFmtId="0" fontId="34" fillId="9" borderId="0" xfId="0" applyFont="1" applyFill="1"/>
    <xf numFmtId="0" fontId="31" fillId="9" borderId="0" xfId="0" applyFont="1" applyFill="1" applyBorder="1" applyAlignment="1"/>
    <xf numFmtId="0" fontId="39" fillId="9" borderId="17" xfId="0" applyFont="1" applyFill="1" applyBorder="1" applyAlignment="1">
      <alignment horizontal="center"/>
    </xf>
    <xf numFmtId="166" fontId="38" fillId="9" borderId="17" xfId="1" applyNumberFormat="1" applyFont="1" applyFill="1" applyBorder="1"/>
    <xf numFmtId="166" fontId="39" fillId="9" borderId="17" xfId="1" applyNumberFormat="1" applyFont="1" applyFill="1" applyBorder="1" applyAlignment="1">
      <alignment horizontal="center"/>
    </xf>
    <xf numFmtId="166" fontId="38" fillId="9" borderId="17" xfId="1" applyNumberFormat="1" applyFont="1" applyFill="1" applyBorder="1" applyAlignment="1">
      <alignment vertical="center"/>
    </xf>
    <xf numFmtId="166" fontId="38" fillId="9" borderId="30" xfId="1" applyNumberFormat="1" applyFont="1" applyFill="1" applyBorder="1" applyAlignment="1"/>
    <xf numFmtId="166" fontId="38" fillId="9" borderId="31" xfId="1" applyNumberFormat="1" applyFont="1" applyFill="1" applyBorder="1" applyAlignment="1"/>
    <xf numFmtId="166" fontId="38" fillId="9" borderId="17" xfId="1" applyNumberFormat="1" applyFont="1" applyFill="1" applyBorder="1" applyProtection="1">
      <protection locked="0"/>
    </xf>
    <xf numFmtId="166" fontId="39" fillId="9" borderId="16" xfId="1" applyNumberFormat="1" applyFont="1" applyFill="1" applyBorder="1"/>
    <xf numFmtId="9" fontId="30" fillId="9" borderId="0" xfId="0" applyNumberFormat="1" applyFont="1" applyFill="1"/>
    <xf numFmtId="0" fontId="39" fillId="9" borderId="19" xfId="0" applyFont="1" applyFill="1" applyBorder="1" applyAlignment="1">
      <alignment horizontal="center"/>
    </xf>
    <xf numFmtId="10" fontId="39" fillId="9" borderId="18" xfId="3" applyNumberFormat="1" applyFont="1" applyFill="1" applyBorder="1" applyAlignment="1">
      <alignment horizontal="center"/>
    </xf>
    <xf numFmtId="166" fontId="38" fillId="9" borderId="20" xfId="1" applyNumberFormat="1" applyFont="1" applyFill="1" applyBorder="1"/>
    <xf numFmtId="166" fontId="38" fillId="9" borderId="17" xfId="1" applyNumberFormat="1" applyFont="1" applyFill="1" applyBorder="1" applyAlignment="1" applyProtection="1">
      <protection locked="0"/>
    </xf>
    <xf numFmtId="166" fontId="38" fillId="9" borderId="17" xfId="1" applyNumberFormat="1" applyFont="1" applyFill="1" applyBorder="1" applyAlignment="1"/>
    <xf numFmtId="0" fontId="38" fillId="9" borderId="0" xfId="0" applyFont="1" applyFill="1" applyBorder="1"/>
    <xf numFmtId="166" fontId="38" fillId="9" borderId="17" xfId="1" applyNumberFormat="1" applyFont="1" applyFill="1" applyBorder="1" applyAlignment="1" applyProtection="1">
      <alignment vertical="center"/>
      <protection locked="0"/>
    </xf>
    <xf numFmtId="0" fontId="37" fillId="9" borderId="0" xfId="0" applyFont="1" applyFill="1"/>
    <xf numFmtId="0" fontId="87" fillId="9" borderId="0" xfId="0" applyFont="1" applyFill="1" applyBorder="1" applyAlignment="1" applyProtection="1">
      <alignment horizontal="center" vertical="center" wrapText="1"/>
      <protection locked="0"/>
    </xf>
    <xf numFmtId="172" fontId="87" fillId="9" borderId="0" xfId="0" applyNumberFormat="1" applyFont="1" applyFill="1" applyBorder="1" applyAlignment="1" applyProtection="1">
      <alignment horizontal="center" vertical="center" wrapText="1"/>
      <protection locked="0"/>
    </xf>
    <xf numFmtId="166" fontId="38" fillId="16" borderId="0" xfId="1" applyNumberFormat="1" applyFont="1" applyFill="1" applyBorder="1" applyAlignment="1">
      <alignment horizontal="left" vertical="center" wrapText="1"/>
    </xf>
    <xf numFmtId="0" fontId="38" fillId="9" borderId="19" xfId="0" applyFont="1" applyFill="1" applyBorder="1" applyAlignment="1">
      <alignment horizontal="left"/>
    </xf>
    <xf numFmtId="0" fontId="39" fillId="9" borderId="6" xfId="0" applyFont="1" applyFill="1" applyBorder="1"/>
    <xf numFmtId="0" fontId="39" fillId="9" borderId="7" xfId="0" applyFont="1" applyFill="1" applyBorder="1"/>
    <xf numFmtId="0" fontId="39" fillId="9" borderId="9" xfId="0" applyFont="1" applyFill="1" applyBorder="1"/>
    <xf numFmtId="0" fontId="30" fillId="9" borderId="9" xfId="0" applyFont="1" applyFill="1" applyBorder="1"/>
    <xf numFmtId="0" fontId="38" fillId="9" borderId="32" xfId="0" applyFont="1" applyFill="1" applyBorder="1" applyAlignment="1">
      <alignment horizontal="left" wrapText="1"/>
    </xf>
    <xf numFmtId="9" fontId="38" fillId="9" borderId="8" xfId="0" applyNumberFormat="1" applyFont="1" applyFill="1" applyBorder="1"/>
    <xf numFmtId="43" fontId="8" fillId="9" borderId="8" xfId="0" applyNumberFormat="1" applyFont="1" applyFill="1" applyBorder="1"/>
    <xf numFmtId="43" fontId="38" fillId="9" borderId="8" xfId="0" applyNumberFormat="1" applyFont="1" applyFill="1" applyBorder="1"/>
    <xf numFmtId="0" fontId="38" fillId="9" borderId="8" xfId="0" applyFont="1" applyFill="1" applyBorder="1"/>
    <xf numFmtId="0" fontId="46" fillId="9" borderId="0" xfId="0" applyFont="1" applyFill="1" applyBorder="1"/>
    <xf numFmtId="0" fontId="46" fillId="3" borderId="0" xfId="0" applyFont="1" applyFill="1" applyBorder="1"/>
    <xf numFmtId="43" fontId="46" fillId="3" borderId="0" xfId="0" applyNumberFormat="1" applyFont="1" applyFill="1" applyBorder="1"/>
    <xf numFmtId="14" fontId="38" fillId="9" borderId="59" xfId="0" applyNumberFormat="1" applyFont="1" applyFill="1" applyBorder="1" applyAlignment="1"/>
    <xf numFmtId="0" fontId="87" fillId="9" borderId="62" xfId="0" applyFont="1" applyFill="1" applyBorder="1" applyAlignment="1">
      <alignment vertical="center" wrapText="1"/>
    </xf>
    <xf numFmtId="0" fontId="40" fillId="9" borderId="63" xfId="0" applyFont="1" applyFill="1" applyBorder="1" applyAlignment="1">
      <alignment horizontal="center" vertical="center"/>
    </xf>
    <xf numFmtId="14" fontId="38" fillId="9" borderId="63" xfId="0" applyNumberFormat="1" applyFont="1" applyFill="1" applyBorder="1" applyAlignment="1"/>
    <xf numFmtId="0" fontId="38" fillId="16" borderId="0" xfId="0" applyFont="1" applyFill="1" applyBorder="1"/>
    <xf numFmtId="0" fontId="38" fillId="9" borderId="63" xfId="0" applyFont="1" applyFill="1" applyBorder="1"/>
    <xf numFmtId="166" fontId="38" fillId="9" borderId="63" xfId="1" applyNumberFormat="1" applyFont="1" applyFill="1" applyBorder="1" applyAlignment="1">
      <alignment horizontal="left" vertical="center" wrapText="1"/>
    </xf>
    <xf numFmtId="0" fontId="49" fillId="9" borderId="62" xfId="0" applyFont="1" applyFill="1" applyBorder="1"/>
    <xf numFmtId="0" fontId="45" fillId="9" borderId="0" xfId="0" applyFont="1" applyFill="1" applyBorder="1"/>
    <xf numFmtId="0" fontId="45" fillId="9" borderId="63" xfId="0" applyFont="1" applyFill="1" applyBorder="1"/>
    <xf numFmtId="0" fontId="38" fillId="9" borderId="62" xfId="0" applyFont="1" applyFill="1" applyBorder="1"/>
    <xf numFmtId="164" fontId="38" fillId="9" borderId="67" xfId="2" applyNumberFormat="1" applyFont="1" applyFill="1" applyBorder="1" applyAlignment="1" applyProtection="1">
      <alignment vertical="center"/>
      <protection hidden="1"/>
    </xf>
    <xf numFmtId="164" fontId="38" fillId="9" borderId="71" xfId="2" applyNumberFormat="1" applyFont="1" applyFill="1" applyBorder="1" applyAlignment="1" applyProtection="1">
      <alignment vertical="center"/>
      <protection hidden="1"/>
    </xf>
    <xf numFmtId="166" fontId="38" fillId="9" borderId="62" xfId="1" applyNumberFormat="1" applyFont="1" applyFill="1" applyBorder="1" applyAlignment="1">
      <alignment horizontal="left" vertical="center" wrapText="1"/>
    </xf>
    <xf numFmtId="0" fontId="31" fillId="9" borderId="62" xfId="0" applyFont="1" applyFill="1" applyBorder="1" applyAlignment="1">
      <alignment horizontal="left" vertical="center"/>
    </xf>
    <xf numFmtId="0" fontId="39" fillId="9" borderId="62" xfId="0" applyFont="1" applyFill="1" applyBorder="1" applyAlignment="1"/>
    <xf numFmtId="0" fontId="39" fillId="9" borderId="0" xfId="0" applyFont="1" applyFill="1" applyBorder="1" applyAlignment="1"/>
    <xf numFmtId="0" fontId="39" fillId="9" borderId="63" xfId="0" applyFont="1" applyFill="1" applyBorder="1" applyAlignment="1"/>
    <xf numFmtId="0" fontId="39" fillId="9" borderId="76" xfId="0" applyFont="1" applyFill="1" applyBorder="1"/>
    <xf numFmtId="0" fontId="39" fillId="9" borderId="77" xfId="0" applyFont="1" applyFill="1" applyBorder="1"/>
    <xf numFmtId="166" fontId="38" fillId="9" borderId="62" xfId="1" applyNumberFormat="1" applyFont="1" applyFill="1" applyBorder="1" applyAlignment="1">
      <alignment horizontal="center" vertical="center"/>
    </xf>
    <xf numFmtId="166" fontId="38" fillId="9" borderId="63" xfId="1" applyNumberFormat="1" applyFont="1" applyFill="1" applyBorder="1" applyAlignment="1">
      <alignment horizontal="center" vertical="center"/>
    </xf>
    <xf numFmtId="0" fontId="38" fillId="9" borderId="63" xfId="0" applyFont="1" applyFill="1" applyBorder="1" applyAlignment="1">
      <alignment wrapText="1"/>
    </xf>
    <xf numFmtId="0" fontId="45" fillId="9" borderId="62" xfId="0" applyFont="1" applyFill="1" applyBorder="1"/>
    <xf numFmtId="0" fontId="43" fillId="9" borderId="62" xfId="0" applyFont="1" applyFill="1" applyBorder="1"/>
    <xf numFmtId="0" fontId="39" fillId="9" borderId="62" xfId="0" applyFont="1" applyFill="1" applyBorder="1" applyAlignment="1">
      <alignment vertical="center"/>
    </xf>
    <xf numFmtId="0" fontId="8" fillId="9" borderId="63" xfId="0" applyFont="1" applyFill="1" applyBorder="1"/>
    <xf numFmtId="0" fontId="38" fillId="9" borderId="62" xfId="0" applyFont="1" applyFill="1" applyBorder="1" applyAlignment="1">
      <alignment horizontal="left" vertical="top" wrapText="1"/>
    </xf>
    <xf numFmtId="0" fontId="38" fillId="9" borderId="63" xfId="0" applyFont="1" applyFill="1" applyBorder="1" applyAlignment="1">
      <alignment horizontal="left" vertical="top" wrapText="1"/>
    </xf>
    <xf numFmtId="0" fontId="8" fillId="9" borderId="62" xfId="0" applyFont="1" applyFill="1" applyBorder="1"/>
    <xf numFmtId="0" fontId="31" fillId="9" borderId="62" xfId="0" applyFont="1" applyFill="1" applyBorder="1"/>
    <xf numFmtId="0" fontId="38" fillId="9" borderId="62" xfId="0" applyFont="1" applyFill="1" applyBorder="1" applyAlignment="1">
      <alignment horizontal="left" wrapText="1"/>
    </xf>
    <xf numFmtId="0" fontId="38" fillId="9" borderId="67" xfId="0" applyFont="1" applyFill="1" applyBorder="1" applyAlignment="1" applyProtection="1">
      <alignment horizontal="left" vertical="top" wrapText="1"/>
      <protection locked="0"/>
    </xf>
    <xf numFmtId="0" fontId="38" fillId="9" borderId="63" xfId="0" applyFont="1" applyFill="1" applyBorder="1" applyAlignment="1">
      <alignment horizontal="left" wrapText="1"/>
    </xf>
    <xf numFmtId="0" fontId="31" fillId="9" borderId="62" xfId="0" applyFont="1" applyFill="1" applyBorder="1" applyAlignment="1"/>
    <xf numFmtId="0" fontId="31" fillId="9" borderId="63" xfId="0" applyFont="1" applyFill="1" applyBorder="1" applyAlignment="1"/>
    <xf numFmtId="0" fontId="39" fillId="9" borderId="67" xfId="0" applyFont="1" applyFill="1" applyBorder="1" applyAlignment="1">
      <alignment horizontal="center"/>
    </xf>
    <xf numFmtId="166" fontId="39" fillId="9" borderId="67" xfId="1" applyNumberFormat="1" applyFont="1" applyFill="1" applyBorder="1" applyAlignment="1">
      <alignment horizontal="center"/>
    </xf>
    <xf numFmtId="0" fontId="38" fillId="9" borderId="80" xfId="0" applyFont="1" applyFill="1" applyBorder="1" applyAlignment="1">
      <alignment horizontal="left" wrapText="1"/>
    </xf>
    <xf numFmtId="166" fontId="38" fillId="9" borderId="81" xfId="1" applyNumberFormat="1" applyFont="1" applyFill="1" applyBorder="1" applyAlignment="1"/>
    <xf numFmtId="166" fontId="39" fillId="9" borderId="83" xfId="1" applyNumberFormat="1" applyFont="1" applyFill="1" applyBorder="1"/>
    <xf numFmtId="0" fontId="44" fillId="9" borderId="62" xfId="0" applyFont="1" applyFill="1" applyBorder="1" applyAlignment="1">
      <alignment vertical="top"/>
    </xf>
    <xf numFmtId="10" fontId="39" fillId="9" borderId="84" xfId="3" applyNumberFormat="1" applyFont="1" applyFill="1" applyBorder="1" applyAlignment="1">
      <alignment horizontal="center"/>
    </xf>
    <xf numFmtId="166" fontId="38" fillId="9" borderId="67" xfId="1" applyNumberFormat="1" applyFont="1" applyFill="1" applyBorder="1" applyAlignment="1"/>
    <xf numFmtId="0" fontId="39" fillId="9" borderId="71" xfId="0" applyFont="1" applyFill="1" applyBorder="1" applyAlignment="1">
      <alignment horizontal="center"/>
    </xf>
    <xf numFmtId="0" fontId="47" fillId="9" borderId="62" xfId="0" applyFont="1" applyFill="1" applyBorder="1" applyAlignment="1">
      <alignment vertical="center"/>
    </xf>
    <xf numFmtId="0" fontId="39" fillId="9" borderId="0" xfId="0" applyFont="1" applyFill="1" applyBorder="1"/>
    <xf numFmtId="0" fontId="39" fillId="9" borderId="63" xfId="0" applyFont="1" applyFill="1" applyBorder="1"/>
    <xf numFmtId="9" fontId="38" fillId="9" borderId="0" xfId="0" applyNumberFormat="1" applyFont="1" applyFill="1" applyBorder="1"/>
    <xf numFmtId="43" fontId="8" fillId="9" borderId="0" xfId="0" applyNumberFormat="1" applyFont="1" applyFill="1" applyBorder="1"/>
    <xf numFmtId="43" fontId="38" fillId="9" borderId="0" xfId="0" applyNumberFormat="1" applyFont="1" applyFill="1" applyBorder="1"/>
    <xf numFmtId="43" fontId="38" fillId="9" borderId="63" xfId="0" applyNumberFormat="1" applyFont="1" applyFill="1" applyBorder="1"/>
    <xf numFmtId="166" fontId="38" fillId="9" borderId="63" xfId="0" applyNumberFormat="1" applyFont="1" applyFill="1" applyBorder="1"/>
    <xf numFmtId="0" fontId="38" fillId="9" borderId="85" xfId="0" applyFont="1" applyFill="1" applyBorder="1"/>
    <xf numFmtId="166" fontId="38" fillId="9" borderId="86" xfId="0" applyNumberFormat="1" applyFont="1" applyFill="1" applyBorder="1"/>
    <xf numFmtId="0" fontId="46" fillId="3" borderId="62" xfId="0" applyFont="1" applyFill="1" applyBorder="1" applyAlignment="1">
      <alignment horizontal="right"/>
    </xf>
    <xf numFmtId="0" fontId="46" fillId="8" borderId="87" xfId="0" applyFont="1" applyFill="1" applyBorder="1" applyAlignment="1">
      <alignment horizontal="right"/>
    </xf>
    <xf numFmtId="0" fontId="46" fillId="8" borderId="88" xfId="0" applyFont="1" applyFill="1" applyBorder="1"/>
    <xf numFmtId="43" fontId="46" fillId="8" borderId="88" xfId="0" applyNumberFormat="1" applyFont="1" applyFill="1" applyBorder="1"/>
    <xf numFmtId="0" fontId="46" fillId="9" borderId="88" xfId="0" applyFont="1" applyFill="1" applyBorder="1"/>
    <xf numFmtId="166" fontId="38" fillId="9" borderId="89" xfId="0" applyNumberFormat="1" applyFont="1" applyFill="1" applyBorder="1"/>
    <xf numFmtId="0" fontId="39" fillId="9" borderId="58" xfId="0" applyFont="1" applyFill="1" applyBorder="1" applyAlignment="1"/>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166" fontId="38" fillId="9" borderId="31" xfId="1" applyNumberFormat="1" applyFont="1" applyFill="1" applyBorder="1" applyAlignment="1">
      <alignment vertical="center"/>
    </xf>
    <xf numFmtId="166" fontId="39" fillId="9" borderId="81" xfId="1" applyNumberFormat="1" applyFont="1" applyFill="1" applyBorder="1" applyAlignment="1">
      <alignment horizontal="center"/>
    </xf>
    <xf numFmtId="166" fontId="34" fillId="9" borderId="30" xfId="1" applyNumberFormat="1" applyFont="1" applyFill="1" applyBorder="1" applyAlignment="1">
      <alignment vertical="center"/>
    </xf>
    <xf numFmtId="0" fontId="39" fillId="16" borderId="17" xfId="0" applyFont="1" applyFill="1" applyBorder="1" applyAlignment="1">
      <alignment horizontal="center"/>
    </xf>
    <xf numFmtId="166" fontId="38" fillId="16" borderId="17" xfId="1" applyNumberFormat="1" applyFont="1" applyFill="1" applyBorder="1"/>
    <xf numFmtId="43" fontId="39" fillId="9" borderId="0" xfId="0" applyNumberFormat="1" applyFont="1" applyFill="1" applyBorder="1"/>
    <xf numFmtId="43" fontId="46" fillId="9" borderId="0" xfId="0" applyNumberFormat="1" applyFont="1" applyFill="1" applyBorder="1"/>
    <xf numFmtId="0" fontId="39" fillId="9" borderId="17" xfId="0" applyFont="1" applyFill="1" applyBorder="1" applyAlignment="1">
      <alignment horizontal="left" vertical="center"/>
    </xf>
    <xf numFmtId="166" fontId="38" fillId="9" borderId="80" xfId="1" applyNumberFormat="1" applyFont="1" applyFill="1" applyBorder="1" applyAlignment="1" applyProtection="1">
      <alignment horizontal="left" vertical="center" wrapText="1"/>
      <protection locked="0"/>
    </xf>
    <xf numFmtId="166" fontId="38" fillId="9" borderId="31" xfId="1" applyNumberFormat="1" applyFont="1" applyFill="1" applyBorder="1" applyAlignment="1" applyProtection="1">
      <alignment horizontal="left" vertical="center" wrapText="1"/>
      <protection locked="0"/>
    </xf>
    <xf numFmtId="166" fontId="38" fillId="9" borderId="81" xfId="1" applyNumberFormat="1" applyFont="1" applyFill="1" applyBorder="1" applyAlignment="1" applyProtection="1">
      <alignment horizontal="left" vertical="center" wrapText="1"/>
      <protection locked="0"/>
    </xf>
    <xf numFmtId="0" fontId="39" fillId="9" borderId="62" xfId="0" applyFont="1" applyFill="1" applyBorder="1" applyAlignment="1">
      <alignment horizontal="left" vertical="center" wrapText="1"/>
    </xf>
    <xf numFmtId="0" fontId="39" fillId="9" borderId="0" xfId="0" applyFont="1" applyFill="1" applyBorder="1" applyAlignment="1">
      <alignment horizontal="left" vertical="center" wrapText="1"/>
    </xf>
    <xf numFmtId="0" fontId="39" fillId="9" borderId="63" xfId="0" applyFont="1" applyFill="1" applyBorder="1" applyAlignment="1">
      <alignment horizontal="left" vertical="center" wrapText="1"/>
    </xf>
    <xf numFmtId="0" fontId="39" fillId="9" borderId="62" xfId="0" applyFont="1" applyFill="1" applyBorder="1" applyAlignment="1">
      <alignment horizontal="left" vertical="top" wrapText="1"/>
    </xf>
    <xf numFmtId="0" fontId="39" fillId="9" borderId="0" xfId="0" applyFont="1" applyFill="1" applyBorder="1" applyAlignment="1">
      <alignment horizontal="left" vertical="top" wrapText="1"/>
    </xf>
    <xf numFmtId="0" fontId="39" fillId="9" borderId="63" xfId="0" applyFont="1" applyFill="1" applyBorder="1" applyAlignment="1">
      <alignment horizontal="left" vertical="top" wrapText="1"/>
    </xf>
    <xf numFmtId="166" fontId="39" fillId="9" borderId="82" xfId="1" applyNumberFormat="1" applyFont="1" applyFill="1" applyBorder="1" applyAlignment="1">
      <alignment horizontal="left"/>
    </xf>
    <xf numFmtId="166" fontId="39" fillId="9" borderId="16" xfId="1" applyNumberFormat="1" applyFont="1" applyFill="1" applyBorder="1" applyAlignment="1">
      <alignment horizontal="left"/>
    </xf>
    <xf numFmtId="0" fontId="39" fillId="9" borderId="66" xfId="0" applyFont="1" applyFill="1" applyBorder="1" applyAlignment="1">
      <alignment horizontal="left" wrapText="1"/>
    </xf>
    <xf numFmtId="0" fontId="39" fillId="9" borderId="17" xfId="0" applyFont="1" applyFill="1" applyBorder="1" applyAlignment="1">
      <alignment horizontal="left" wrapText="1"/>
    </xf>
    <xf numFmtId="166" fontId="38" fillId="9" borderId="80" xfId="1" applyNumberFormat="1" applyFont="1" applyFill="1" applyBorder="1" applyAlignment="1">
      <alignment horizontal="left"/>
    </xf>
    <xf numFmtId="166" fontId="38" fillId="9" borderId="32" xfId="1" applyNumberFormat="1" applyFont="1" applyFill="1" applyBorder="1" applyAlignment="1">
      <alignment horizontal="left"/>
    </xf>
    <xf numFmtId="0" fontId="38" fillId="9" borderId="66" xfId="0" applyFont="1" applyFill="1" applyBorder="1" applyAlignment="1">
      <alignment horizontal="left" wrapText="1"/>
    </xf>
    <xf numFmtId="0" fontId="38" fillId="9" borderId="17" xfId="0" applyFont="1" applyFill="1" applyBorder="1" applyAlignment="1">
      <alignment horizontal="left" wrapText="1"/>
    </xf>
    <xf numFmtId="0" fontId="39" fillId="9" borderId="82" xfId="0" applyFont="1" applyFill="1" applyBorder="1" applyAlignment="1">
      <alignment horizontal="left"/>
    </xf>
    <xf numFmtId="0" fontId="39" fillId="9" borderId="16" xfId="0" applyFont="1" applyFill="1" applyBorder="1" applyAlignment="1">
      <alignment horizontal="left"/>
    </xf>
    <xf numFmtId="166" fontId="38" fillId="9" borderId="66" xfId="1" applyNumberFormat="1" applyFont="1" applyFill="1" applyBorder="1" applyAlignment="1">
      <alignment horizontal="left"/>
    </xf>
    <xf numFmtId="166" fontId="38" fillId="9" borderId="17" xfId="1" applyNumberFormat="1" applyFont="1" applyFill="1" applyBorder="1" applyAlignment="1">
      <alignment horizontal="left"/>
    </xf>
    <xf numFmtId="0" fontId="46" fillId="9" borderId="62" xfId="0" applyFont="1" applyFill="1" applyBorder="1" applyAlignment="1">
      <alignment horizontal="left" vertical="top" wrapText="1"/>
    </xf>
    <xf numFmtId="0" fontId="46" fillId="9" borderId="0" xfId="0" applyFont="1" applyFill="1" applyBorder="1" applyAlignment="1">
      <alignment horizontal="left" vertical="top" wrapText="1"/>
    </xf>
    <xf numFmtId="0" fontId="46" fillId="9" borderId="63" xfId="0" applyFont="1" applyFill="1" applyBorder="1" applyAlignment="1">
      <alignment horizontal="left" vertical="top" wrapText="1"/>
    </xf>
    <xf numFmtId="166" fontId="38" fillId="9" borderId="66" xfId="1" applyNumberFormat="1" applyFont="1" applyFill="1" applyBorder="1" applyAlignment="1">
      <alignment horizontal="left" wrapText="1"/>
    </xf>
    <xf numFmtId="166" fontId="38" fillId="9" borderId="17" xfId="1" applyNumberFormat="1" applyFont="1" applyFill="1" applyBorder="1" applyAlignment="1">
      <alignment horizontal="left" wrapText="1"/>
    </xf>
    <xf numFmtId="0" fontId="39" fillId="9" borderId="17" xfId="0" applyFont="1" applyFill="1" applyBorder="1" applyAlignment="1">
      <alignment horizontal="center"/>
    </xf>
    <xf numFmtId="0" fontId="39" fillId="9" borderId="67" xfId="0" applyFont="1" applyFill="1" applyBorder="1" applyAlignment="1">
      <alignment horizontal="center"/>
    </xf>
    <xf numFmtId="49" fontId="38" fillId="9" borderId="17" xfId="0" applyNumberFormat="1" applyFont="1" applyFill="1" applyBorder="1" applyAlignment="1" applyProtection="1">
      <alignment horizontal="left"/>
      <protection locked="0"/>
    </xf>
    <xf numFmtId="49" fontId="38" fillId="9" borderId="68" xfId="0" applyNumberFormat="1" applyFont="1" applyFill="1" applyBorder="1" applyAlignment="1" applyProtection="1">
      <alignment horizontal="center" vertical="center" wrapText="1"/>
      <protection locked="0"/>
    </xf>
    <xf numFmtId="49" fontId="38" fillId="9" borderId="44" xfId="0" applyNumberFormat="1" applyFont="1" applyFill="1" applyBorder="1" applyAlignment="1" applyProtection="1">
      <alignment horizontal="center" vertical="center" wrapText="1"/>
      <protection locked="0"/>
    </xf>
    <xf numFmtId="49" fontId="38" fillId="9" borderId="69" xfId="0" applyNumberFormat="1" applyFont="1" applyFill="1" applyBorder="1" applyAlignment="1" applyProtection="1">
      <alignment horizontal="center" vertical="center" wrapText="1"/>
      <protection locked="0"/>
    </xf>
    <xf numFmtId="49" fontId="38" fillId="9" borderId="29" xfId="0" applyNumberFormat="1" applyFont="1" applyFill="1" applyBorder="1" applyAlignment="1" applyProtection="1">
      <alignment horizontal="center" vertical="center" wrapText="1"/>
      <protection locked="0"/>
    </xf>
    <xf numFmtId="49" fontId="38" fillId="9" borderId="17" xfId="0" applyNumberFormat="1" applyFont="1" applyFill="1" applyBorder="1" applyAlignment="1" applyProtection="1">
      <alignment horizontal="center" vertical="center" wrapText="1"/>
      <protection locked="0"/>
    </xf>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0" fontId="39" fillId="9" borderId="62" xfId="0" applyFont="1" applyFill="1" applyBorder="1" applyAlignment="1">
      <alignment horizontal="left" wrapText="1"/>
    </xf>
    <xf numFmtId="0" fontId="39" fillId="9" borderId="0" xfId="0" applyFont="1" applyFill="1" applyBorder="1" applyAlignment="1">
      <alignment horizontal="left" wrapText="1"/>
    </xf>
    <xf numFmtId="0" fontId="39" fillId="9" borderId="63" xfId="0" applyFont="1" applyFill="1" applyBorder="1" applyAlignment="1">
      <alignment horizontal="left" wrapText="1"/>
    </xf>
    <xf numFmtId="0" fontId="39" fillId="9" borderId="66" xfId="0" applyFont="1" applyFill="1" applyBorder="1" applyAlignment="1">
      <alignment horizontal="left"/>
    </xf>
    <xf numFmtId="0" fontId="39" fillId="9" borderId="17" xfId="0" applyFont="1" applyFill="1" applyBorder="1" applyAlignment="1">
      <alignment horizontal="left"/>
    </xf>
    <xf numFmtId="0" fontId="38" fillId="9" borderId="57" xfId="0" applyFont="1" applyFill="1" applyBorder="1" applyAlignment="1">
      <alignment horizontal="center" vertical="center" wrapText="1"/>
    </xf>
    <xf numFmtId="0" fontId="38" fillId="9" borderId="90" xfId="0" applyFont="1" applyFill="1" applyBorder="1" applyAlignment="1">
      <alignment horizontal="center" vertical="center" wrapText="1"/>
    </xf>
    <xf numFmtId="0" fontId="40" fillId="9" borderId="92" xfId="0" applyFont="1" applyFill="1" applyBorder="1" applyAlignment="1" applyProtection="1">
      <alignment horizontal="center" vertical="center"/>
      <protection locked="0"/>
    </xf>
    <xf numFmtId="0" fontId="40" fillId="9" borderId="61" xfId="0" applyFont="1" applyFill="1" applyBorder="1" applyAlignment="1" applyProtection="1">
      <alignment horizontal="center" vertical="center"/>
      <protection locked="0"/>
    </xf>
    <xf numFmtId="0" fontId="40" fillId="16" borderId="5" xfId="0" applyFont="1" applyFill="1" applyBorder="1" applyAlignment="1">
      <alignment horizontal="center"/>
    </xf>
    <xf numFmtId="0" fontId="40" fillId="16" borderId="0" xfId="0" applyFont="1" applyFill="1" applyBorder="1" applyAlignment="1">
      <alignment horizontal="center"/>
    </xf>
    <xf numFmtId="0" fontId="40" fillId="16" borderId="15" xfId="0" applyFont="1" applyFill="1" applyBorder="1" applyAlignment="1">
      <alignment horizontal="center"/>
    </xf>
    <xf numFmtId="0" fontId="39" fillId="9" borderId="64" xfId="0" applyFont="1" applyFill="1" applyBorder="1" applyAlignment="1">
      <alignment horizontal="center" vertical="center" wrapText="1"/>
    </xf>
    <xf numFmtId="0" fontId="39" fillId="9" borderId="21" xfId="0" applyFont="1" applyFill="1" applyBorder="1" applyAlignment="1">
      <alignment horizontal="center" vertical="center" wrapText="1"/>
    </xf>
    <xf numFmtId="0" fontId="39" fillId="9" borderId="65" xfId="0" applyFont="1" applyFill="1" applyBorder="1" applyAlignment="1">
      <alignment horizontal="center" vertical="center" wrapText="1"/>
    </xf>
    <xf numFmtId="0" fontId="50" fillId="16" borderId="10" xfId="0" applyFont="1" applyFill="1" applyBorder="1" applyAlignment="1">
      <alignment horizontal="center"/>
    </xf>
    <xf numFmtId="0" fontId="50" fillId="16" borderId="8" xfId="0" applyFont="1" applyFill="1" applyBorder="1" applyAlignment="1">
      <alignment horizontal="center"/>
    </xf>
    <xf numFmtId="0" fontId="50" fillId="16" borderId="11" xfId="0" applyFont="1" applyFill="1" applyBorder="1" applyAlignment="1">
      <alignment horizontal="center"/>
    </xf>
    <xf numFmtId="0" fontId="89" fillId="16" borderId="12" xfId="0" applyFont="1" applyFill="1" applyBorder="1" applyAlignment="1">
      <alignment horizontal="center"/>
    </xf>
    <xf numFmtId="0" fontId="88" fillId="16" borderId="13" xfId="0" applyFont="1" applyFill="1" applyBorder="1" applyAlignment="1">
      <alignment horizontal="center"/>
    </xf>
    <xf numFmtId="0" fontId="88" fillId="16" borderId="14" xfId="0" applyFont="1" applyFill="1" applyBorder="1" applyAlignment="1">
      <alignment horizontal="center"/>
    </xf>
    <xf numFmtId="0" fontId="39" fillId="9" borderId="66" xfId="0" applyFont="1" applyFill="1" applyBorder="1" applyAlignment="1">
      <alignment horizontal="center"/>
    </xf>
    <xf numFmtId="0" fontId="43" fillId="8" borderId="17" xfId="0" applyFont="1" applyFill="1" applyBorder="1" applyAlignment="1">
      <alignment horizontal="center"/>
    </xf>
    <xf numFmtId="0" fontId="39" fillId="16" borderId="72" xfId="0" applyFont="1" applyFill="1" applyBorder="1" applyAlignment="1">
      <alignment horizontal="left" vertical="center"/>
    </xf>
    <xf numFmtId="0" fontId="39" fillId="16" borderId="55" xfId="0" applyFont="1" applyFill="1" applyBorder="1" applyAlignment="1">
      <alignment horizontal="left" vertical="center"/>
    </xf>
    <xf numFmtId="0" fontId="38" fillId="9" borderId="74" xfId="1" applyNumberFormat="1" applyFont="1" applyFill="1" applyBorder="1" applyAlignment="1" applyProtection="1">
      <alignment horizontal="left" vertical="center" wrapText="1"/>
      <protection locked="0"/>
    </xf>
    <xf numFmtId="0" fontId="38" fillId="9" borderId="56" xfId="1" applyNumberFormat="1" applyFont="1" applyFill="1" applyBorder="1" applyAlignment="1" applyProtection="1">
      <alignment horizontal="left" vertical="center" wrapText="1"/>
      <protection locked="0"/>
    </xf>
    <xf numFmtId="0" fontId="38" fillId="9" borderId="75" xfId="1" applyNumberFormat="1" applyFont="1" applyFill="1" applyBorder="1" applyAlignment="1" applyProtection="1">
      <alignment horizontal="left" vertical="center" wrapText="1"/>
      <protection locked="0"/>
    </xf>
    <xf numFmtId="0" fontId="39" fillId="9" borderId="80" xfId="0" applyFont="1" applyFill="1" applyBorder="1" applyAlignment="1" applyProtection="1">
      <alignment horizontal="center" vertical="center" wrapText="1"/>
      <protection locked="0"/>
    </xf>
    <xf numFmtId="0" fontId="39" fillId="9" borderId="32" xfId="0" applyFont="1" applyFill="1" applyBorder="1" applyAlignment="1" applyProtection="1">
      <alignment horizontal="center" vertical="center" wrapText="1"/>
      <protection locked="0"/>
    </xf>
    <xf numFmtId="0" fontId="41" fillId="9" borderId="31" xfId="0" applyFont="1" applyFill="1" applyBorder="1" applyAlignment="1" applyProtection="1">
      <alignment horizontal="left" vertical="center" wrapText="1"/>
      <protection locked="0"/>
    </xf>
    <xf numFmtId="0" fontId="41" fillId="9" borderId="81" xfId="0" applyFont="1" applyFill="1" applyBorder="1" applyAlignment="1" applyProtection="1">
      <alignment horizontal="left" vertical="center" wrapText="1"/>
      <protection locked="0"/>
    </xf>
    <xf numFmtId="171" fontId="41" fillId="9" borderId="66" xfId="0" applyNumberFormat="1" applyFont="1" applyFill="1" applyBorder="1" applyAlignment="1" applyProtection="1">
      <alignment horizontal="center" vertical="center"/>
      <protection locked="0"/>
    </xf>
    <xf numFmtId="171" fontId="41" fillId="9" borderId="17" xfId="0" applyNumberFormat="1" applyFont="1" applyFill="1" applyBorder="1" applyAlignment="1" applyProtection="1">
      <alignment horizontal="center" vertical="center"/>
      <protection locked="0"/>
    </xf>
    <xf numFmtId="171" fontId="41" fillId="9" borderId="70" xfId="0" applyNumberFormat="1" applyFont="1" applyFill="1" applyBorder="1" applyAlignment="1" applyProtection="1">
      <alignment horizontal="center" vertical="center"/>
      <protection locked="0"/>
    </xf>
    <xf numFmtId="171" fontId="41" fillId="9" borderId="19" xfId="0" applyNumberFormat="1" applyFont="1" applyFill="1" applyBorder="1" applyAlignment="1" applyProtection="1">
      <alignment horizontal="center" vertical="center"/>
      <protection locked="0"/>
    </xf>
    <xf numFmtId="0" fontId="41" fillId="9" borderId="55" xfId="0" applyFont="1" applyFill="1" applyBorder="1" applyAlignment="1">
      <alignment horizontal="left" vertical="center" wrapText="1"/>
    </xf>
    <xf numFmtId="0" fontId="41" fillId="9" borderId="73" xfId="0" applyFont="1" applyFill="1" applyBorder="1" applyAlignment="1">
      <alignment horizontal="left" vertical="center" wrapText="1"/>
    </xf>
    <xf numFmtId="0" fontId="38" fillId="9" borderId="80" xfId="1" applyNumberFormat="1" applyFont="1" applyFill="1" applyBorder="1" applyAlignment="1" applyProtection="1">
      <alignment horizontal="left" vertical="center" wrapText="1"/>
      <protection locked="0"/>
    </xf>
    <xf numFmtId="0" fontId="38" fillId="9" borderId="31" xfId="1" applyNumberFormat="1" applyFont="1" applyFill="1" applyBorder="1" applyAlignment="1" applyProtection="1">
      <alignment horizontal="left" vertical="center" wrapText="1"/>
      <protection locked="0"/>
    </xf>
    <xf numFmtId="0" fontId="38" fillId="9" borderId="81" xfId="1" applyNumberFormat="1" applyFont="1" applyFill="1" applyBorder="1" applyAlignment="1" applyProtection="1">
      <alignment horizontal="left" vertical="center" wrapText="1"/>
      <protection locked="0"/>
    </xf>
    <xf numFmtId="164" fontId="90" fillId="9" borderId="17" xfId="0" applyNumberFormat="1" applyFont="1" applyFill="1" applyBorder="1" applyAlignment="1" applyProtection="1">
      <alignment horizontal="center" vertical="center"/>
      <protection locked="0"/>
    </xf>
    <xf numFmtId="164" fontId="90" fillId="9" borderId="19" xfId="0" applyNumberFormat="1" applyFont="1" applyFill="1" applyBorder="1" applyAlignment="1" applyProtection="1">
      <alignment horizontal="center" vertical="center"/>
      <protection locked="0"/>
    </xf>
    <xf numFmtId="0" fontId="38" fillId="9" borderId="20" xfId="1" applyNumberFormat="1" applyFont="1" applyFill="1" applyBorder="1" applyAlignment="1" applyProtection="1">
      <alignment horizontal="left" vertical="center" wrapText="1"/>
      <protection locked="0"/>
    </xf>
    <xf numFmtId="0" fontId="38" fillId="9" borderId="79" xfId="1" applyNumberFormat="1" applyFont="1" applyFill="1" applyBorder="1" applyAlignment="1" applyProtection="1">
      <alignment horizontal="left" vertical="center" wrapText="1"/>
      <protection locked="0"/>
    </xf>
    <xf numFmtId="0" fontId="38" fillId="9" borderId="66" xfId="0" applyFont="1" applyFill="1" applyBorder="1" applyAlignment="1">
      <alignment horizontal="left"/>
    </xf>
    <xf numFmtId="0" fontId="38" fillId="9" borderId="17" xfId="0" applyFont="1" applyFill="1" applyBorder="1" applyAlignment="1">
      <alignment horizontal="left"/>
    </xf>
    <xf numFmtId="43" fontId="38" fillId="9" borderId="30" xfId="2" applyNumberFormat="1" applyFont="1" applyFill="1" applyBorder="1" applyAlignment="1" applyProtection="1">
      <alignment horizontal="center"/>
      <protection locked="0"/>
    </xf>
    <xf numFmtId="43" fontId="38" fillId="9" borderId="32" xfId="2" applyNumberFormat="1" applyFont="1" applyFill="1" applyBorder="1" applyAlignment="1" applyProtection="1">
      <alignment horizontal="center"/>
      <protection locked="0"/>
    </xf>
    <xf numFmtId="49" fontId="38" fillId="9" borderId="80" xfId="1" applyNumberFormat="1" applyFont="1" applyFill="1" applyBorder="1" applyAlignment="1" applyProtection="1">
      <alignment horizontal="left" vertical="center" wrapText="1"/>
      <protection locked="0"/>
    </xf>
    <xf numFmtId="49" fontId="38" fillId="9" borderId="31" xfId="1" applyNumberFormat="1" applyFont="1" applyFill="1" applyBorder="1" applyAlignment="1" applyProtection="1">
      <alignment horizontal="left" vertical="center" wrapText="1"/>
      <protection locked="0"/>
    </xf>
    <xf numFmtId="49" fontId="38" fillId="9" borderId="81" xfId="1" applyNumberFormat="1" applyFont="1" applyFill="1" applyBorder="1" applyAlignment="1" applyProtection="1">
      <alignment horizontal="left" vertical="center" wrapText="1"/>
      <protection locked="0"/>
    </xf>
    <xf numFmtId="0" fontId="44" fillId="9" borderId="62" xfId="0" applyFont="1" applyFill="1" applyBorder="1" applyAlignment="1">
      <alignment horizontal="left" vertical="top" wrapText="1"/>
    </xf>
    <xf numFmtId="0" fontId="44" fillId="9" borderId="0" xfId="0" applyFont="1" applyFill="1" applyBorder="1" applyAlignment="1">
      <alignment horizontal="left" vertical="top" wrapText="1"/>
    </xf>
    <xf numFmtId="0" fontId="44" fillId="9" borderId="63" xfId="0" applyFont="1" applyFill="1" applyBorder="1" applyAlignment="1">
      <alignment horizontal="left" vertical="top" wrapText="1"/>
    </xf>
    <xf numFmtId="0" fontId="38" fillId="9" borderId="78" xfId="1" applyNumberFormat="1" applyFont="1" applyFill="1" applyBorder="1" applyAlignment="1" applyProtection="1">
      <alignment horizontal="left" vertical="center" wrapText="1"/>
      <protection locked="0"/>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64" fillId="9" borderId="41" xfId="0" applyFont="1" applyFill="1" applyBorder="1" applyAlignment="1">
      <alignment horizontal="left"/>
    </xf>
    <xf numFmtId="0" fontId="64" fillId="9" borderId="42" xfId="0" applyFont="1" applyFill="1" applyBorder="1" applyAlignment="1">
      <alignment horizontal="left"/>
    </xf>
    <xf numFmtId="0" fontId="39" fillId="4" borderId="30" xfId="0" applyFont="1" applyFill="1" applyBorder="1" applyAlignment="1">
      <alignment horizontal="center"/>
    </xf>
    <xf numFmtId="0" fontId="39" fillId="4" borderId="32" xfId="0" applyFont="1" applyFill="1" applyBorder="1" applyAlignment="1">
      <alignment horizontal="center"/>
    </xf>
    <xf numFmtId="0" fontId="40" fillId="7" borderId="0" xfId="0" applyFont="1" applyFill="1" applyBorder="1" applyAlignment="1">
      <alignment horizontal="center"/>
    </xf>
    <xf numFmtId="0" fontId="38" fillId="7" borderId="0" xfId="0" applyFont="1" applyFill="1" applyBorder="1" applyAlignment="1">
      <alignment horizont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0" fillId="7" borderId="0" xfId="0" applyFont="1" applyFill="1" applyAlignment="1">
      <alignment horizontal="center"/>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1" xfId="0" applyFont="1" applyFill="1" applyBorder="1" applyAlignment="1">
      <alignment horizontal="center"/>
    </xf>
    <xf numFmtId="0" fontId="39" fillId="7" borderId="0" xfId="0" applyFont="1" applyFill="1" applyAlignment="1">
      <alignment horizontal="left" vertical="center" wrapText="1"/>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0" fontId="38" fillId="7" borderId="17" xfId="1" applyNumberFormat="1" applyFont="1" applyFill="1" applyBorder="1" applyAlignment="1">
      <alignment horizontal="left"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39" fillId="7" borderId="37" xfId="0" applyFont="1" applyFill="1" applyBorder="1" applyAlignment="1">
      <alignment horizontal="center"/>
    </xf>
    <xf numFmtId="0" fontId="39" fillId="7" borderId="38" xfId="0" applyFont="1" applyFill="1" applyBorder="1" applyAlignment="1">
      <alignment horizont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166" fontId="38" fillId="7" borderId="17" xfId="1" applyNumberFormat="1" applyFont="1" applyFill="1" applyBorder="1" applyAlignment="1">
      <alignment horizontal="center" vertical="center" wrapText="1"/>
    </xf>
    <xf numFmtId="166" fontId="39" fillId="4" borderId="16" xfId="1" applyNumberFormat="1" applyFont="1" applyFill="1" applyBorder="1" applyAlignment="1">
      <alignment horizontal="left"/>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66" fontId="38" fillId="3" borderId="17" xfId="1" applyNumberFormat="1" applyFont="1" applyFill="1" applyBorder="1"/>
    <xf numFmtId="10" fontId="38" fillId="9" borderId="8" xfId="0" applyNumberFormat="1" applyFont="1" applyFill="1" applyBorder="1"/>
    <xf numFmtId="0" fontId="90" fillId="9" borderId="60" xfId="0" applyFont="1" applyFill="1" applyBorder="1" applyAlignment="1">
      <alignment horizontal="center" vertical="center" wrapText="1"/>
    </xf>
    <xf numFmtId="0" fontId="90" fillId="9" borderId="91" xfId="0" applyFont="1" applyFill="1" applyBorder="1" applyAlignment="1">
      <alignment horizontal="center" vertical="center"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CDBD6"/>
      <color rgb="FF008000"/>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0</c:v>
                </c:pt>
              </c:numCache>
            </c:numRef>
          </c:val>
        </c:ser>
        <c:dLbls>
          <c:showLegendKey val="0"/>
          <c:showVal val="0"/>
          <c:showCatName val="0"/>
          <c:showSerName val="0"/>
          <c:showPercent val="0"/>
          <c:showBubbleSize val="0"/>
        </c:dLbls>
        <c:gapWidth val="150"/>
        <c:overlap val="100"/>
        <c:axId val="708554816"/>
        <c:axId val="708555208"/>
      </c:barChart>
      <c:catAx>
        <c:axId val="7085548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555208"/>
        <c:crosses val="autoZero"/>
        <c:auto val="1"/>
        <c:lblAlgn val="ctr"/>
        <c:lblOffset val="100"/>
        <c:noMultiLvlLbl val="0"/>
      </c:catAx>
      <c:valAx>
        <c:axId val="7085552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08554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25000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25000</c:v>
                </c:pt>
              </c:numCache>
            </c:numRef>
          </c:val>
        </c:ser>
        <c:dLbls>
          <c:showLegendKey val="0"/>
          <c:showVal val="0"/>
          <c:showCatName val="0"/>
          <c:showSerName val="0"/>
          <c:showPercent val="0"/>
          <c:showBubbleSize val="0"/>
        </c:dLbls>
        <c:gapWidth val="150"/>
        <c:overlap val="100"/>
        <c:axId val="708931872"/>
        <c:axId val="708932264"/>
      </c:barChart>
      <c:catAx>
        <c:axId val="70893187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932264"/>
        <c:crosses val="autoZero"/>
        <c:auto val="1"/>
        <c:lblAlgn val="ctr"/>
        <c:lblOffset val="100"/>
        <c:noMultiLvlLbl val="0"/>
      </c:catAx>
      <c:valAx>
        <c:axId val="708932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08931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708983296"/>
        <c:axId val="708983688"/>
      </c:barChart>
      <c:catAx>
        <c:axId val="7089832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983688"/>
        <c:crosses val="autoZero"/>
        <c:auto val="1"/>
        <c:lblAlgn val="ctr"/>
        <c:lblOffset val="100"/>
        <c:noMultiLvlLbl val="0"/>
      </c:catAx>
      <c:valAx>
        <c:axId val="708983688"/>
        <c:scaling>
          <c:orientation val="minMax"/>
        </c:scaling>
        <c:delete val="1"/>
        <c:axPos val="l"/>
        <c:numFmt formatCode="_(&quot;$&quot;* #,##0_);_(&quot;$&quot;* \(#,##0\);_(&quot;$&quot;* &quot;-&quot;??_);_(@_)" sourceLinked="1"/>
        <c:majorTickMark val="none"/>
        <c:minorTickMark val="none"/>
        <c:tickLblPos val="nextTo"/>
        <c:crossAx val="7089832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1833333.33</c:v>
                </c:pt>
              </c:numCache>
            </c:numRef>
          </c:val>
        </c:ser>
        <c:dLbls>
          <c:dLblPos val="ctr"/>
          <c:showLegendKey val="0"/>
          <c:showVal val="1"/>
          <c:showCatName val="0"/>
          <c:showSerName val="0"/>
          <c:showPercent val="0"/>
          <c:showBubbleSize val="0"/>
        </c:dLbls>
        <c:gapWidth val="79"/>
        <c:axId val="577154488"/>
        <c:axId val="577154880"/>
      </c:barChart>
      <c:catAx>
        <c:axId val="5771544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77154880"/>
        <c:crosses val="autoZero"/>
        <c:auto val="1"/>
        <c:lblAlgn val="ctr"/>
        <c:lblOffset val="100"/>
        <c:noMultiLvlLbl val="0"/>
      </c:catAx>
      <c:valAx>
        <c:axId val="577154880"/>
        <c:scaling>
          <c:orientation val="minMax"/>
        </c:scaling>
        <c:delete val="1"/>
        <c:axPos val="l"/>
        <c:numFmt formatCode="_(&quot;$&quot;* #,##0_);_(&quot;$&quot;* \(#,##0\);_(&quot;$&quot;* &quot;-&quot;??_);_(@_)" sourceLinked="1"/>
        <c:majorTickMark val="none"/>
        <c:minorTickMark val="none"/>
        <c:tickLblPos val="nextTo"/>
        <c:crossAx val="5771544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1833333.33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7"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6" lockText="1"/>
</file>

<file path=xl/ctrlProps/ctrlProp21.xml><?xml version="1.0" encoding="utf-8"?>
<formControlPr xmlns="http://schemas.microsoft.com/office/spreadsheetml/2009/9/main" objectType="CheckBox" fmlaLink="'NEW-O-ERP 3.16.18'!$X$31" lockText="1"/>
</file>

<file path=xl/ctrlProps/ctrlProp22.xml><?xml version="1.0" encoding="utf-8"?>
<formControlPr xmlns="http://schemas.microsoft.com/office/spreadsheetml/2009/9/main" objectType="CheckBox" fmlaLink="'NEW-O-ERP 3.16.18'!$X$32" lockText="1"/>
</file>

<file path=xl/ctrlProps/ctrlProp23.xml><?xml version="1.0" encoding="utf-8"?>
<formControlPr xmlns="http://schemas.microsoft.com/office/spreadsheetml/2009/9/main" objectType="CheckBox" checked="Checked" fmlaLink="'NEW-O-ERP 3.16.18'!$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6618305" y="4829735"/>
              <a:ext cx="3549641" cy="165434"/>
              <a:chOff x="5533125" y="9125401"/>
              <a:chExt cx="2403105" cy="204040"/>
            </a:xfrm>
          </xdr:grpSpPr>
          <xdr:sp macro="" textlink="">
            <xdr:nvSpPr>
              <xdr:cNvPr id="2075" name="Check Box 27" hidden="1">
                <a:extLst>
                  <a:ext uri="{63B3BB69-23CF-44E3-9099-C40C66FF867C}">
                    <a14:compatExt spid="_x0000_s2075"/>
                  </a:ext>
                </a:extLst>
              </xdr:cNvPr>
              <xdr:cNvSpPr/>
            </xdr:nvSpPr>
            <xdr:spPr bwMode="auto">
              <a:xfrm>
                <a:off x="6831174" y="9125405"/>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5" y="9125401"/>
                <a:ext cx="1097167"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6552140" y="4829735"/>
              <a:ext cx="5404358" cy="4829735"/>
              <a:chOff x="5401861" y="0"/>
              <a:chExt cx="3798488" cy="4829735"/>
            </a:xfrm>
          </xdr:grpSpPr>
          <xdr:sp macro="" textlink="">
            <xdr:nvSpPr>
              <xdr:cNvPr id="2095" name="Check Box 47" hidden="1">
                <a:extLst>
                  <a:ext uri="{63B3BB69-23CF-44E3-9099-C40C66FF867C}">
                    <a14:compatExt spid="_x0000_s2095"/>
                  </a:ext>
                </a:extLst>
              </xdr:cNvPr>
              <xdr:cNvSpPr/>
            </xdr:nvSpPr>
            <xdr:spPr bwMode="auto">
              <a:xfrm>
                <a:off x="540186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771569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6425963" y="4829735"/>
              <a:ext cx="8861633" cy="4829735"/>
              <a:chOff x="5290813" y="0"/>
              <a:chExt cx="6275300" cy="4829735"/>
            </a:xfrm>
          </xdr:grpSpPr>
          <xdr:sp macro="" textlink="">
            <xdr:nvSpPr>
              <xdr:cNvPr id="2079" name="Check Box 31" hidden="1">
                <a:extLst>
                  <a:ext uri="{63B3BB69-23CF-44E3-9099-C40C66FF867C}">
                    <a14:compatExt spid="_x0000_s2079"/>
                  </a:ext>
                </a:extLst>
              </xdr:cNvPr>
              <xdr:cNvSpPr/>
            </xdr:nvSpPr>
            <xdr:spPr bwMode="auto">
              <a:xfrm>
                <a:off x="5292775" y="482973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5302301" y="482973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7668719" y="482973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10055446"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10063134"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10057328" y="482973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7684053" y="482973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7676884" y="482973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8194742" y="5356412"/>
              <a:ext cx="2679446" cy="5356412"/>
              <a:chOff x="6657587" y="0"/>
              <a:chExt cx="1997833" cy="5356412"/>
            </a:xfrm>
          </xdr:grpSpPr>
          <xdr:sp macro="" textlink="">
            <xdr:nvSpPr>
              <xdr:cNvPr id="2113" name="Check Box 65" hidden="1">
                <a:extLst>
                  <a:ext uri="{63B3BB69-23CF-44E3-9099-C40C66FF867C}">
                    <a14:compatExt spid="_x0000_s2113"/>
                  </a:ext>
                </a:extLst>
              </xdr:cNvPr>
              <xdr:cNvSpPr/>
            </xdr:nvSpPr>
            <xdr:spPr bwMode="auto">
              <a:xfrm>
                <a:off x="6657587" y="5356412"/>
                <a:ext cx="162132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0"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8225118" y="11060907"/>
              <a:ext cx="3644190" cy="205916"/>
              <a:chOff x="5533084" y="9125423"/>
              <a:chExt cx="2403111"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4"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3" Type="http://schemas.openxmlformats.org/officeDocument/2006/relationships/revisionLog" Target="revisionLog5.xml"/><Relationship Id="rId12" Type="http://schemas.openxmlformats.org/officeDocument/2006/relationships/revisionLog" Target="revisionLog3.xml"/><Relationship Id="rId11" Type="http://schemas.openxmlformats.org/officeDocument/2006/relationships/revisionLog" Target="revisionLog4.xml"/><Relationship Id="rId10" Type="http://schemas.openxmlformats.org/officeDocument/2006/relationships/revisionLog" Target="revisionLog2.xml"/><Relationship Id="rId9" Type="http://schemas.openxmlformats.org/officeDocument/2006/relationships/revisionLog" Target="revisionLog1.xml"/><Relationship Id="rId14" Type="http://schemas.openxmlformats.org/officeDocument/2006/relationships/revisionLog" Target="revisionLog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77A29FA-9676-4542-8D74-E557116FA725}" diskRevisions="1" revisionId="394" version="7" protected="1">
  <header guid="{41203A74-4FB0-4B3F-BA0F-D421EF7B6B2D}" dateTime="2018-03-10T11:00:34" maxSheetId="13" userName="Lenovo User" r:id="rId9" minRId="193">
    <sheetIdMap count="12">
      <sheetId val="12"/>
      <sheetId val="1"/>
      <sheetId val="2"/>
      <sheetId val="3"/>
      <sheetId val="4"/>
      <sheetId val="5"/>
      <sheetId val="6"/>
      <sheetId val="7"/>
      <sheetId val="8"/>
      <sheetId val="9"/>
      <sheetId val="10"/>
      <sheetId val="11"/>
    </sheetIdMap>
  </header>
  <header guid="{9033B721-B9A1-406A-8A60-AE24EC76FA28}" dateTime="2018-03-10T11:20:44" maxSheetId="13" userName="Lenovo User" r:id="rId10" minRId="205" maxRId="278">
    <sheetIdMap count="12">
      <sheetId val="12"/>
      <sheetId val="1"/>
      <sheetId val="2"/>
      <sheetId val="3"/>
      <sheetId val="4"/>
      <sheetId val="5"/>
      <sheetId val="6"/>
      <sheetId val="7"/>
      <sheetId val="8"/>
      <sheetId val="9"/>
      <sheetId val="10"/>
      <sheetId val="11"/>
    </sheetIdMap>
  </header>
  <header guid="{04AFC12B-C627-459A-890A-68CD4B4B2F68}" dateTime="2018-03-10T11:21:38" maxSheetId="13" userName="Lenovo User" r:id="rId11">
    <sheetIdMap count="12">
      <sheetId val="12"/>
      <sheetId val="1"/>
      <sheetId val="2"/>
      <sheetId val="3"/>
      <sheetId val="4"/>
      <sheetId val="5"/>
      <sheetId val="6"/>
      <sheetId val="7"/>
      <sheetId val="8"/>
      <sheetId val="9"/>
      <sheetId val="10"/>
      <sheetId val="11"/>
    </sheetIdMap>
  </header>
  <header guid="{7D27CA8F-CF4A-41AB-997F-495F324A4D04}" dateTime="2018-03-11T11:53:45" maxSheetId="13" userName="Lenovo User" r:id="rId12" minRId="291" maxRId="339">
    <sheetIdMap count="12">
      <sheetId val="12"/>
      <sheetId val="1"/>
      <sheetId val="2"/>
      <sheetId val="3"/>
      <sheetId val="4"/>
      <sheetId val="5"/>
      <sheetId val="6"/>
      <sheetId val="7"/>
      <sheetId val="8"/>
      <sheetId val="9"/>
      <sheetId val="10"/>
      <sheetId val="11"/>
    </sheetIdMap>
  </header>
  <header guid="{69CA05D0-9575-4CC1-97B1-5D721E6D7094}" dateTime="2018-03-17T09:11:42" maxSheetId="13" userName="Lenovo User" r:id="rId13" minRId="340" maxRId="375">
    <sheetIdMap count="12">
      <sheetId val="12"/>
      <sheetId val="1"/>
      <sheetId val="2"/>
      <sheetId val="3"/>
      <sheetId val="4"/>
      <sheetId val="5"/>
      <sheetId val="6"/>
      <sheetId val="7"/>
      <sheetId val="8"/>
      <sheetId val="9"/>
      <sheetId val="10"/>
      <sheetId val="11"/>
    </sheetIdMap>
  </header>
  <header guid="{977A29FA-9676-4542-8D74-E557116FA725}" dateTime="2018-03-17T09:16:44" maxSheetId="13" userName="Lenovo User" r:id="rId14" minRId="376" maxRId="382">
    <sheetIdMap count="12">
      <sheetId val="12"/>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3" sId="1">
    <oc r="F14" t="inlineStr">
      <is>
        <t>(Add notes as appropriate)</t>
      </is>
    </oc>
    <nc r="F14" t="inlineStr">
      <is>
        <t xml:space="preserve"> </t>
      </is>
    </nc>
  </rcc>
  <rcv guid="{CC421301-7D2A-4DBE-94A6-924C3287D0FE}" action="delete"/>
  <rdn rId="0" localSheetId="1" customView="1" name="Z_CC421301_7D2A_4DBE_94A6_924C3287D0FE_.wvu.PrintArea" hidden="1" oldHidden="1">
    <formula>'FY19 Project Request '!$A$1:$K$148</formula>
    <oldFormula>'FY19 Project Request '!$A$1:$K$148</oldFormula>
  </rdn>
  <rdn rId="0" localSheetId="1" customView="1" name="Z_CC421301_7D2A_4DBE_94A6_924C3287D0FE_.wvu.Rows" hidden="1" oldHidden="1">
    <formula>'FY19 Project Request '!$60:$75,'FY19 Project Request '!$77:$79,'FY19 Project Request '!$93:$96</formula>
    <oldFormula>'FY19 Project Request '!$60:$75,'FY19 Project Request '!$77:$79,'FY19 Project Request '!$93:$96</oldFormula>
  </rdn>
  <rdn rId="0" localSheetId="1" customView="1" name="Z_CC421301_7D2A_4DBE_94A6_924C3287D0FE_.wvu.FilterData" hidden="1" oldHidden="1">
    <formula>'FY19 Project Request '!$X$3:$X$12</formula>
    <oldFormula>'FY19 Project Request '!$X$3:$X$12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theme="0" tint="-4.9989318521683403E-2"/>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cc rId="205" sId="1">
    <oc r="D2" t="inlineStr">
      <is>
        <t>Durham - Orange Transit Work Plan</t>
      </is>
    </oc>
    <nc r="D2" t="inlineStr">
      <is>
        <t>Orange Transit Work Plan</t>
      </is>
    </nc>
  </rcc>
  <rcc rId="206" sId="1">
    <oc r="D3" t="inlineStr">
      <is>
        <t>Project Request Form</t>
      </is>
    </oc>
    <nc r="D3" t="inlineStr">
      <is>
        <t>Project Request</t>
      </is>
    </nc>
  </rcc>
  <rcc rId="207" sId="1">
    <oc r="D4" t="inlineStr">
      <is>
        <t>For Operating or Capital Projects</t>
      </is>
    </oc>
    <nc r="D4">
      <f>"NEW  " &amp; Project_Name</f>
    </nc>
  </rcc>
  <rfmt sheetId="1" sqref="D4:H4" start="0" length="2147483647">
    <dxf>
      <font>
        <color rgb="FFFF0000"/>
      </font>
    </dxf>
  </rfmt>
  <rfmt sheetId="1" sqref="D4:H4" start="0" length="2147483647">
    <dxf>
      <font>
        <b/>
      </font>
    </dxf>
  </rfmt>
  <rfmt sheetId="1" sqref="D1:H6">
    <dxf>
      <fill>
        <patternFill>
          <bgColor theme="5" tint="0.79998168889431442"/>
        </patternFill>
      </fill>
    </dxf>
  </rfmt>
  <rcc rId="208" sId="1">
    <oc r="D16" t="inlineStr">
      <is>
        <t xml:space="preserve">Enter below a summary of the project that may later be used for the FY 2019 Durham - Orange Transit Work Plan.  </t>
      </is>
    </oc>
    <nc r="D16" t="inlineStr">
      <is>
        <t xml:space="preserve"> </t>
      </is>
    </nc>
  </rcc>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09" sId="1">
    <oc r="B21" t="inlineStr">
      <is>
        <t>Project Location?</t>
      </is>
    </oc>
    <nc r="B21" t="inlineStr">
      <is>
        <t>Project Location:</t>
      </is>
    </nc>
  </rcc>
  <rfmt sheetId="1" sqref="B21:J21" start="0" length="2147483647">
    <dxf>
      <font>
        <b/>
      </font>
    </dxf>
  </rfmt>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10" sId="1">
    <oc r="B91" t="inlineStr">
      <is>
        <t>Tax Revenue</t>
      </is>
    </oc>
    <nc r="B91" t="inlineStr">
      <is>
        <t>Tax District Funding</t>
      </is>
    </nc>
  </rcc>
  <rcc rId="211" sId="1">
    <oc r="B92" t="inlineStr">
      <is>
        <t xml:space="preserve">   Durham - Orange County Tax Revenue</t>
      </is>
    </oc>
    <nc r="B92" t="inlineStr">
      <is>
        <t>Orange County Tax Revenue</t>
      </is>
    </nc>
  </rcc>
  <rrc rId="212" sId="1" ref="A93:XFD93" action="insertRow">
    <undo index="4" exp="area" ref3D="1" dr="$A$93:$XFD$96" dn="Z_CC421301_7D2A_4DBE_94A6_924C3287D0FE_.wvu.Rows" sId="1"/>
    <undo index="4" exp="area" ref3D="1" dr="$A$93:$XFD$96" dn="Z_A57ED495_A8F1_41AA_920B_D492B709C260_.wvu.Rows" sId="1"/>
    <undo index="0" exp="area" ref3D="1" dr="$A$93:$XFD$96" dn="Z_4D895310_04B4_4FFF_ADA4_767CB2A31A78_.wvu.Rows" sId="1"/>
  </rrc>
  <rcc rId="213" sId="1">
    <nc r="B93" t="inlineStr">
      <is>
        <t>Tax District Total Request</t>
      </is>
    </nc>
  </rcc>
  <rcc rId="214" sId="1">
    <oc r="B146" t="inlineStr">
      <is>
        <t xml:space="preserve">The initial estimated allocation percentage between all sources are as followed: 40% GoTriangle portion, 25% for the Wake County Tax District, 35% split between the Durham County Tax District, and the Orange County Tax District.
</t>
      </is>
    </oc>
    <nc r="B146" t="inlineStr">
      <is>
        <t xml:space="preserve">The initial estimated allocation percentage between all sources are as followed: </t>
      </is>
    </nc>
  </rcc>
  <rfmt sheetId="1" xfDxf="1" sqref="B147" start="0" length="0">
    <dxf>
      <font>
        <sz val="11"/>
        <color theme="1" tint="0.249977111117893"/>
        <name val="Calibri"/>
        <scheme val="minor"/>
      </font>
      <fill>
        <patternFill patternType="solid">
          <bgColor theme="0" tint="-4.9989318521683403E-2"/>
        </patternFill>
      </fill>
    </dxf>
  </rfmt>
  <rfmt sheetId="1" xfDxf="1" sqref="B148" start="0" length="0">
    <dxf>
      <font>
        <sz val="8"/>
        <color theme="1" tint="0.249977111117893"/>
        <name val="Calibri"/>
        <scheme val="minor"/>
      </font>
      <fill>
        <patternFill patternType="solid">
          <bgColor theme="0" tint="-4.9989318521683403E-2"/>
        </patternFill>
      </fill>
    </dxf>
  </rfmt>
  <rcc rId="215" sId="1" odxf="1" dxf="1" numFmtId="13">
    <nc r="D147">
      <v>0.4</v>
    </nc>
    <odxf>
      <numFmt numFmtId="0" formatCode="General"/>
    </odxf>
    <ndxf>
      <numFmt numFmtId="13" formatCode="0%"/>
    </ndxf>
  </rcc>
  <rm rId="216" sheetId="1" source="D147" destination="C147" sourceSheetId="1">
    <rfmt sheetId="1" sqref="C147" start="0" length="0">
      <dxf>
        <font>
          <sz val="11"/>
          <color theme="1" tint="0.249977111117893"/>
          <name val="Calibri"/>
          <scheme val="minor"/>
        </font>
        <fill>
          <patternFill patternType="solid">
            <bgColor theme="0" tint="-4.9989318521683403E-2"/>
          </patternFill>
        </fill>
      </dxf>
    </rfmt>
  </rm>
  <rcc rId="217" sId="1">
    <nc r="B147" t="inlineStr">
      <is>
        <t>GoTriangle portion</t>
      </is>
    </nc>
  </rcc>
  <rfmt sheetId="1" xfDxf="1" sqref="B149" start="0" length="0">
    <dxf>
      <font>
        <sz val="8"/>
        <color theme="1" tint="0.249977111117893"/>
        <name val="Calibri"/>
        <scheme val="minor"/>
      </font>
      <fill>
        <patternFill patternType="solid">
          <bgColor theme="0" tint="-4.9989318521683403E-2"/>
        </patternFill>
      </fill>
    </dxf>
  </rfmt>
  <rcc rId="218" sId="1" odxf="1" dxf="1">
    <nc r="B148" t="inlineStr">
      <is>
        <t xml:space="preserve">Wake County Tax District, </t>
      </is>
    </nc>
    <ndxf>
      <font>
        <sz val="11"/>
        <color theme="1" tint="0.249977111117893"/>
        <name val="Calibri"/>
        <scheme val="minor"/>
      </font>
    </ndxf>
  </rcc>
  <rfmt sheetId="1" sqref="C148" start="0" length="0">
    <dxf>
      <numFmt numFmtId="13" formatCode="0%"/>
    </dxf>
  </rfmt>
  <rfmt sheetId="1" sqref="B149" start="0" length="0">
    <dxf>
      <font>
        <sz val="11"/>
        <color theme="1" tint="0.249977111117893"/>
        <name val="Calibri"/>
        <scheme val="minor"/>
      </font>
    </dxf>
  </rfmt>
  <rfmt sheetId="1" sqref="C149" start="0" length="0">
    <dxf>
      <numFmt numFmtId="13" formatCode="0%"/>
    </dxf>
  </rfmt>
  <rcc rId="219" sId="1" numFmtId="13">
    <nc r="C148">
      <v>0.25</v>
    </nc>
  </rcc>
  <rcc rId="220" sId="1" numFmtId="13">
    <nc r="C149">
      <v>0.35</v>
    </nc>
  </rcc>
  <rcc rId="221" sId="1" odxf="1" dxf="1">
    <nc r="J147">
      <f>$J$103*C147</f>
    </nc>
    <odxf>
      <numFmt numFmtId="0" formatCode="General"/>
    </odxf>
    <ndxf>
      <numFmt numFmtId="166" formatCode="_(* #,##0_);_(* \(#,##0\);_(* &quot;-&quot;??_);_(@_)"/>
    </ndxf>
  </rcc>
  <rfmt sheetId="1" sqref="J148" start="0" length="0">
    <dxf>
      <numFmt numFmtId="35" formatCode="_(* #,##0.00_);_(* \(#,##0.00\);_(* &quot;-&quot;??_);_(@_)"/>
    </dxf>
  </rfmt>
  <rfmt sheetId="1" sqref="J149" start="0" length="0">
    <dxf>
      <numFmt numFmtId="35" formatCode="_(* #,##0.00_);_(* \(#,##0.00\);_(* &quot;-&quot;??_);_(@_)"/>
    </dxf>
  </rfmt>
  <rcc rId="222" sId="1">
    <nc r="J148">
      <f>$J$103*C148</f>
    </nc>
  </rcc>
  <rcc rId="223" sId="1">
    <nc r="J149">
      <f>$J$103*C149</f>
    </nc>
  </rcc>
  <rfmt sheetId="1" sqref="J148:J149">
    <dxf>
      <numFmt numFmtId="174" formatCode="_(* #,##0.0_);_(* \(#,##0.0\);_(* &quot;-&quot;??_);_(@_)"/>
    </dxf>
  </rfmt>
  <rfmt sheetId="1" sqref="J148:J149">
    <dxf>
      <numFmt numFmtId="166" formatCode="_(* #,##0_);_(* \(#,##0\);_(* &quot;-&quot;??_);_(@_)"/>
    </dxf>
  </rfmt>
  <rcc rId="224" sId="1" odxf="1" dxf="1">
    <nc r="D147">
      <f>J147/3</f>
    </nc>
    <odxf>
      <numFmt numFmtId="0" formatCode="General"/>
    </odxf>
    <ndxf>
      <numFmt numFmtId="35" formatCode="_(* #,##0.00_);_(* \(#,##0.00\);_(* &quot;-&quot;??_);_(@_)"/>
    </ndxf>
  </rcc>
  <rcc rId="225" sId="1" odxf="1" dxf="1">
    <nc r="D148">
      <f>J148/3</f>
    </nc>
    <odxf>
      <font>
        <sz val="11"/>
        <color theme="1" tint="0.249977111117893"/>
        <name val="Calibri"/>
        <scheme val="minor"/>
      </font>
      <numFmt numFmtId="0" formatCode="General"/>
    </odxf>
    <ndxf>
      <font>
        <sz val="11"/>
        <color theme="1" tint="0.249977111117893"/>
        <name val="Calibri"/>
        <scheme val="minor"/>
      </font>
      <numFmt numFmtId="35" formatCode="_(* #,##0.00_);_(* \(#,##0.00\);_(* &quot;-&quot;??_);_(@_)"/>
    </ndxf>
  </rcc>
  <rcc rId="226" sId="1" odxf="1" dxf="1">
    <nc r="D149">
      <f>J149/3</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cc rId="227" sId="1" odxf="1" dxf="1">
    <nc r="E147">
      <f>+D147</f>
    </nc>
    <odxf>
      <numFmt numFmtId="0" formatCode="General"/>
    </odxf>
    <ndxf>
      <numFmt numFmtId="35" formatCode="_(* #,##0.00_);_(* \(#,##0.00\);_(* &quot;-&quot;??_);_(@_)"/>
    </ndxf>
  </rcc>
  <rcc rId="228" sId="1" odxf="1" dxf="1">
    <nc r="F147">
      <f>+E147</f>
    </nc>
    <odxf>
      <numFmt numFmtId="0" formatCode="General"/>
    </odxf>
    <ndxf>
      <numFmt numFmtId="35" formatCode="_(* #,##0.00_);_(* \(#,##0.00\);_(* &quot;-&quot;??_);_(@_)"/>
    </ndxf>
  </rcc>
  <rcc rId="229" sId="1" odxf="1" dxf="1">
    <nc r="E148">
      <f>+D148</f>
    </nc>
    <odxf>
      <numFmt numFmtId="0" formatCode="General"/>
    </odxf>
    <ndxf>
      <numFmt numFmtId="35" formatCode="_(* #,##0.00_);_(* \(#,##0.00\);_(* &quot;-&quot;??_);_(@_)"/>
    </ndxf>
  </rcc>
  <rcc rId="230" sId="1" odxf="1" dxf="1">
    <nc r="F148">
      <f>+E148</f>
    </nc>
    <odxf>
      <numFmt numFmtId="0" formatCode="General"/>
    </odxf>
    <ndxf>
      <numFmt numFmtId="35" formatCode="_(* #,##0.00_);_(* \(#,##0.00\);_(* &quot;-&quot;??_);_(@_)"/>
    </ndxf>
  </rcc>
  <rcc rId="231" sId="1" odxf="1" dxf="1">
    <nc r="E149">
      <f>+D149</f>
    </nc>
    <odxf>
      <numFmt numFmtId="0" formatCode="General"/>
    </odxf>
    <ndxf>
      <numFmt numFmtId="35" formatCode="_(* #,##0.00_);_(* \(#,##0.00\);_(* &quot;-&quot;??_);_(@_)"/>
    </ndxf>
  </rcc>
  <rcc rId="232" sId="1" odxf="1" dxf="1">
    <nc r="F149">
      <f>+E149</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fmt sheetId="1" sqref="B150:B151">
    <dxf>
      <alignment horizontal="right" readingOrder="0"/>
    </dxf>
  </rfmt>
  <rcc rId="233" sId="1">
    <nc r="C151">
      <v>0.185</v>
    </nc>
  </rcc>
  <rcc rId="234" sId="1">
    <nc r="C150">
      <v>0.81499999999999995</v>
    </nc>
  </rcc>
  <rcc rId="235" sId="1">
    <nc r="B150" t="inlineStr">
      <is>
        <t>Durham (cost share)</t>
      </is>
    </nc>
  </rcc>
  <rcc rId="236" sId="1">
    <nc r="B151" t="inlineStr">
      <is>
        <t>Orange (cost share)</t>
      </is>
    </nc>
  </rcc>
  <rcc rId="237" sId="1" odxf="1" dxf="1">
    <nc r="D150">
      <f>D149*C150</f>
    </nc>
    <odxf>
      <numFmt numFmtId="0" formatCode="General"/>
    </odxf>
    <ndxf>
      <numFmt numFmtId="35" formatCode="_(* #,##0.00_);_(* \(#,##0.00\);_(* &quot;-&quot;??_);_(@_)"/>
    </ndxf>
  </rcc>
  <rcc rId="238" sId="1" odxf="1" dxf="1">
    <nc r="D151">
      <f>D149-D150</f>
    </nc>
    <odxf>
      <numFmt numFmtId="0" formatCode="General"/>
    </odxf>
    <ndxf>
      <numFmt numFmtId="35" formatCode="_(* #,##0.00_);_(* \(#,##0.00\);_(* &quot;-&quot;??_);_(@_)"/>
    </ndxf>
  </rcc>
  <rfmt sheetId="1" sqref="E150" start="0" length="0">
    <dxf>
      <numFmt numFmtId="35" formatCode="_(* #,##0.00_);_(* \(#,##0.00\);_(* &quot;-&quot;??_);_(@_)"/>
    </dxf>
  </rfmt>
  <rfmt sheetId="1" sqref="F150" start="0" length="0">
    <dxf>
      <numFmt numFmtId="35" formatCode="_(* #,##0.00_);_(* \(#,##0.00\);_(* &quot;-&quot;??_);_(@_)"/>
    </dxf>
  </rfmt>
  <rfmt sheetId="1" sqref="E151" start="0" length="0">
    <dxf>
      <numFmt numFmtId="35" formatCode="_(* #,##0.00_);_(* \(#,##0.00\);_(* &quot;-&quot;??_);_(@_)"/>
    </dxf>
  </rfmt>
  <rfmt sheetId="1" sqref="F151" start="0" length="0">
    <dxf>
      <numFmt numFmtId="35" formatCode="_(* #,##0.00_);_(* \(#,##0.00\);_(* &quot;-&quot;??_);_(@_)"/>
    </dxf>
  </rfmt>
  <rcc rId="239" sId="1">
    <nc r="E150">
      <f>+D150</f>
    </nc>
  </rcc>
  <rcc rId="240" sId="1">
    <nc r="E151">
      <f>+D151</f>
    </nc>
  </rcc>
  <rcc rId="241" sId="1">
    <nc r="F150">
      <f>+E150</f>
    </nc>
  </rcc>
  <rcc rId="242" sId="1">
    <nc r="F151">
      <f>+E151</f>
    </nc>
  </rcc>
  <rfmt sheetId="1" sqref="B150:J151" start="0" length="2147483647">
    <dxf>
      <font>
        <i/>
      </font>
    </dxf>
  </rfmt>
  <rfmt sheetId="1" sqref="B150:J151" start="0" length="2147483647">
    <dxf>
      <font>
        <sz val="10"/>
      </font>
    </dxf>
  </rfmt>
  <rfmt sheetId="1" sqref="J150" start="0" length="0">
    <dxf>
      <font>
        <i val="0"/>
        <sz val="11"/>
        <color theme="1" tint="0.249977111117893"/>
        <name val="Calibri"/>
        <scheme val="minor"/>
      </font>
      <numFmt numFmtId="166" formatCode="_(* #,##0_);_(* \(#,##0\);_(* &quot;-&quot;??_);_(@_)"/>
    </dxf>
  </rfmt>
  <rfmt sheetId="1" sqref="J151" start="0" length="0">
    <dxf>
      <font>
        <i val="0"/>
        <sz val="11"/>
        <color theme="1" tint="0.249977111117893"/>
        <name val="Calibri"/>
        <scheme val="minor"/>
      </font>
      <numFmt numFmtId="166" formatCode="_(* #,##0_);_(* \(#,##0\);_(* &quot;-&quot;??_);_(@_)"/>
    </dxf>
  </rfmt>
  <rcc rId="243" sId="1">
    <nc r="J150" t="inlineStr">
      <is>
        <t xml:space="preserve"> </t>
      </is>
    </nc>
  </rcc>
  <rcc rId="244" sId="1">
    <nc r="J151" t="inlineStr">
      <is>
        <t xml:space="preserve"> </t>
      </is>
    </nc>
  </rcc>
  <rfmt sheetId="1" sqref="B149:B151" start="0" length="0">
    <dxf>
      <border>
        <left style="thin">
          <color indexed="64"/>
        </left>
      </border>
    </dxf>
  </rfmt>
  <rfmt sheetId="1" sqref="B149:J149" start="0" length="0">
    <dxf>
      <border>
        <top style="thin">
          <color indexed="64"/>
        </top>
      </border>
    </dxf>
  </rfmt>
  <rfmt sheetId="1" sqref="J149:J151" start="0" length="0">
    <dxf>
      <border>
        <right style="thin">
          <color indexed="64"/>
        </right>
      </border>
    </dxf>
  </rfmt>
  <rfmt sheetId="1" sqref="B151:J151" start="0" length="0">
    <dxf>
      <border>
        <bottom style="thin">
          <color indexed="64"/>
        </bottom>
      </border>
    </dxf>
  </rfmt>
  <rfmt sheetId="1" sqref="B150:F150">
    <dxf>
      <fill>
        <patternFill>
          <bgColor theme="4" tint="0.79998168889431442"/>
        </patternFill>
      </fill>
    </dxf>
  </rfmt>
  <rfmt sheetId="1" sqref="B151:F151">
    <dxf>
      <fill>
        <patternFill>
          <bgColor rgb="FFFCDBD6"/>
        </patternFill>
      </fill>
    </dxf>
  </rfmt>
  <rfmt sheetId="1" sqref="B2:C2" start="0" length="2147483647">
    <dxf>
      <font>
        <sz val="9"/>
      </font>
    </dxf>
  </rfmt>
  <rfmt sheetId="1" sqref="B2:C2" start="0" length="2147483647">
    <dxf>
      <font>
        <sz val="10"/>
      </font>
    </dxf>
  </rfmt>
  <rfmt sheetId="1" sqref="B1:B151" start="0" length="0">
    <dxf>
      <border>
        <left style="medium">
          <color indexed="64"/>
        </left>
      </border>
    </dxf>
  </rfmt>
  <rfmt sheetId="1" sqref="B1:J1" start="0" length="0">
    <dxf>
      <border>
        <top style="medium">
          <color indexed="64"/>
        </top>
      </border>
    </dxf>
  </rfmt>
  <rfmt sheetId="1" sqref="J1:J151" start="0" length="0">
    <dxf>
      <border>
        <right style="medium">
          <color indexed="64"/>
        </right>
      </border>
    </dxf>
  </rfmt>
  <rfmt sheetId="1" sqref="B151:J151" start="0" length="0">
    <dxf>
      <border>
        <bottom style="medium">
          <color indexed="64"/>
        </bottom>
      </border>
    </dxf>
  </rfmt>
  <rfmt sheetId="1" sqref="F13:H13">
    <dxf>
      <fill>
        <patternFill>
          <bgColor rgb="FFFCDBD6"/>
        </patternFill>
      </fill>
    </dxf>
  </rfmt>
  <rcc rId="245" sId="1">
    <oc r="J14">
      <f>IF($I$2=$AC$2,IF($J$140&gt;0,$D$92*($D$140/($D$128+$D$140)),),)+IF($I$2=$AC$3,IF($J$140&gt;0,$E$92*($E$140/($E$128+$E$140)),),)</f>
    </oc>
    <nc r="J14">
      <f>+D151</f>
    </nc>
  </rcc>
  <rcc rId="246" sId="1" numFmtId="34">
    <nc r="D93">
      <v>641666.66549999989</v>
    </nc>
  </rcc>
  <rcc rId="247" sId="1" numFmtId="34">
    <nc r="E93">
      <v>641666.66549999989</v>
    </nc>
  </rcc>
  <rcc rId="248" sId="1" numFmtId="34">
    <nc r="F93">
      <v>641666.66549999989</v>
    </nc>
  </rcc>
  <rcc rId="249" sId="1" numFmtId="34">
    <nc r="G93">
      <v>0</v>
    </nc>
  </rcc>
  <rcc rId="250" sId="1" numFmtId="34">
    <nc r="H93">
      <v>0</v>
    </nc>
  </rcc>
  <rcc rId="251" sId="1" numFmtId="34">
    <nc r="I93">
      <v>0</v>
    </nc>
  </rcc>
  <rcc rId="252" sId="1" numFmtId="34">
    <nc r="J93">
      <v>1924999.9964999997</v>
    </nc>
  </rcc>
  <rcc rId="253" sId="1">
    <oc r="D92">
      <f>(D128+D140)-SUM(D102)</f>
    </oc>
    <nc r="D92">
      <f>D93*0.185</f>
    </nc>
  </rcc>
  <rcc rId="254" sId="1">
    <oc r="E92">
      <f>(E128+E140)-SUM(E102)</f>
    </oc>
    <nc r="E92">
      <f>E93*0.185</f>
    </nc>
  </rcc>
  <rcc rId="255" sId="1">
    <oc r="F92">
      <f>(F128+F140)-SUM(F102)</f>
    </oc>
    <nc r="F92">
      <f>F93*0.185</f>
    </nc>
  </rcc>
  <rfmt sheetId="1" sqref="D91:D92">
    <dxf>
      <fill>
        <patternFill>
          <bgColor rgb="FFFCDBD6"/>
        </patternFill>
      </fill>
    </dxf>
  </rfmt>
  <rcc rId="256" sId="1">
    <oc r="D22" t="inlineStr">
      <is>
        <t xml:space="preserve"> It will serve GOTRIANGLE, Wake Transit Plan and Durham-Orange Transit Plan. </t>
      </is>
    </oc>
    <nc r="D22" t="inlineStr">
      <is>
        <t xml:space="preserve"> It will serve GOTRIANGLE,
 Wake Transit Plan and Durham-Orange Transit Plan. </t>
      </is>
    </nc>
  </rcc>
  <rfmt sheetId="1" sqref="D1:D4" start="0" length="0">
    <dxf>
      <border>
        <left style="thin">
          <color indexed="64"/>
        </left>
      </border>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fmt sheetId="1" sqref="F14:H15">
    <dxf>
      <alignment wrapText="0" readingOrder="0"/>
    </dxf>
  </rfmt>
  <rfmt sheetId="1" sqref="F14:H15">
    <dxf>
      <numFmt numFmtId="2" formatCode="0.00"/>
    </dxf>
  </rfmt>
  <rcc rId="257" sId="1">
    <oc r="F14" t="inlineStr">
      <is>
        <t xml:space="preserve"> </t>
      </is>
    </oc>
    <nc r="F14">
      <f>+J14</f>
    </nc>
  </rcc>
  <rfmt sheetId="1" sqref="F14:H15">
    <dxf>
      <numFmt numFmtId="34" formatCode="_(&quot;$&quot;* #,##0.00_);_(&quot;$&quot;* \(#,##0.00\);_(&quot;$&quot;* &quot;-&quot;??_);_(@_)"/>
    </dxf>
  </rfmt>
  <rfmt sheetId="1" sqref="F14:H15">
    <dxf>
      <numFmt numFmtId="176" formatCode="_(&quot;$&quot;* #,##0.0_);_(&quot;$&quot;* \(#,##0.0\);_(&quot;$&quot;* &quot;-&quot;??_);_(@_)"/>
    </dxf>
  </rfmt>
  <rfmt sheetId="1" sqref="F14:H15">
    <dxf>
      <numFmt numFmtId="164" formatCode="_(&quot;$&quot;* #,##0_);_(&quot;$&quot;* \(#,##0\);_(&quot;$&quot;* &quot;-&quot;??_);_(@_)"/>
    </dxf>
  </rfmt>
  <rfmt sheetId="1" sqref="F13:H15" start="0" length="2147483647">
    <dxf>
      <font>
        <sz val="12"/>
      </font>
    </dxf>
  </rfmt>
  <rcc rId="258" sId="1">
    <oc r="F13" t="inlineStr">
      <is>
        <t>Notes</t>
      </is>
    </oc>
    <nc r="F13" t="inlineStr">
      <is>
        <t>FY19 Request (Orange Only)</t>
      </is>
    </nc>
  </rcc>
  <rcc rId="259"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
</t>
      </is>
    </oc>
    <nc r="B17" t="inlineStr">
      <is>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is>
    </nc>
  </rcc>
  <rcc rId="260" sId="1">
    <nc r="M139">
      <f>641667*3</f>
    </nc>
  </rcc>
  <rcc rId="261" sId="1">
    <nc r="N139">
      <v>5500000</v>
    </nc>
  </rcc>
  <rcc rId="262" sId="1">
    <nc r="M140">
      <f>M139/N139</f>
    </nc>
  </rcc>
  <rcc rId="263" sId="1">
    <oc r="J103">
      <f>SUM(J92:J97)+J102</f>
    </oc>
    <nc r="J103">
      <f>SUM(J93:J97)+J102</f>
    </nc>
  </rcc>
  <rrc rId="264" sId="1" ref="A146:XFD146" action="deleteRow">
    <rfmt sheetId="1" xfDxf="1" sqref="A146:XFD146" start="0" length="0">
      <dxf>
        <font>
          <sz val="11"/>
          <name val="Calibri"/>
          <scheme val="minor"/>
        </font>
        <fill>
          <patternFill patternType="solid">
            <bgColor theme="0" tint="-4.9989318521683403E-2"/>
          </patternFill>
        </fill>
      </dxf>
    </rfmt>
    <rfmt sheetId="1" sqref="A146" start="0" length="0">
      <dxf>
        <font>
          <sz val="11"/>
          <color theme="1" tint="0.249977111117893"/>
          <name val="Calibri"/>
          <scheme val="minor"/>
        </font>
      </dxf>
    </rfmt>
    <rcc rId="0" sId="1" s="1" dxf="1">
      <nc r="B146" t="inlineStr">
        <is>
          <t xml:space="preserve">The initial estimated allocation percentage between all sources are as followed: </t>
        </is>
      </nc>
      <ndxf>
        <font>
          <sz val="11"/>
          <color theme="1" tint="0.249977111117893"/>
          <name val="Calibri"/>
          <scheme val="minor"/>
        </font>
        <numFmt numFmtId="166" formatCode="_(* #,##0_);_(* \(#,##0\);_(* &quot;-&quot;??_);_(@_)"/>
        <alignment horizontal="left" vertical="center" wrapText="1" readingOrder="0"/>
        <border outline="0">
          <left style="medium">
            <color indexed="64"/>
          </left>
          <top style="thin">
            <color theme="2" tint="-0.24994659260841701"/>
          </top>
          <bottom style="thin">
            <color theme="2" tint="-0.24994659260841701"/>
          </bottom>
        </border>
        <protection locked="0"/>
      </ndxf>
    </rcc>
    <rfmt sheetId="1" s="1" sqref="C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D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E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F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G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H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I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J146" start="0" length="0">
      <dxf>
        <font>
          <sz val="11"/>
          <color theme="1" tint="0.249977111117893"/>
          <name val="Calibri"/>
          <scheme val="minor"/>
        </font>
        <numFmt numFmtId="166" formatCode="_(* #,##0_);_(* \(#,##0\);_(* &quot;-&quot;??_);_(@_)"/>
        <alignment horizontal="left" vertical="center" wrapText="1" readingOrder="0"/>
        <border outline="0">
          <right style="medium">
            <color indexed="64"/>
          </right>
          <top style="thin">
            <color theme="2" tint="-0.24994659260841701"/>
          </top>
          <bottom style="thin">
            <color theme="2" tint="-0.24994659260841701"/>
          </bottom>
        </border>
        <protection locked="0"/>
      </dxf>
    </rfmt>
  </rrc>
  <rcc rId="265" sId="1">
    <nc r="B148" t="inlineStr">
      <is>
        <t>Durham-Orange County Tax District.</t>
      </is>
    </nc>
  </rcc>
  <rcv guid="{CC421301-7D2A-4DBE-94A6-924C3287D0FE}" action="delete"/>
  <rdn rId="0" localSheetId="1" customView="1" name="Z_CC421301_7D2A_4DBE_94A6_924C3287D0FE_.wvu.PrintArea" hidden="1" oldHidden="1">
    <formula>'NEW-O-ERP'!$B$1:$K$150</formula>
    <oldFormula>'NEW-O-ERP'!$A$1:$K$148</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'NEW-O-ERP'!$60:$75,'NEW-O-ERP'!$77:$79,'NEW-O-ERP'!$94:$97</oldFormula>
  </rdn>
  <rdn rId="0" localSheetId="1" customView="1" name="Z_CC421301_7D2A_4DBE_94A6_924C3287D0FE_.wvu.Cols" hidden="1" oldHidden="1">
    <formula>'NEW-O-ERP'!$A:$A,'NEW-O-ERP'!$K:$K</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snm rId="278" sheetId="1" oldName="[NEW-O-ERP.xlsx]FY19 Project Request " newName="[NEW-O-ERP.xlsx]NEW-O-ERP"/>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91" sId="1" ref="A98:XFD98" action="insertRow">
    <undo index="2" exp="area" ref3D="1" dr="$K$1:$K$1048576" dn="Z_CC421301_7D2A_4DBE_94A6_924C3287D0FE_.wvu.Cols" sId="1"/>
    <undo index="1" exp="area" ref3D="1" dr="$A$1:$A$1048576" dn="Z_CC421301_7D2A_4DBE_94A6_924C3287D0FE_.wvu.Cols" sId="1"/>
    <undo index="24" exp="area" ref3D="1" dr="$A$141:$XFD$144" dn="Z_CC421301_7D2A_4DBE_94A6_924C3287D0FE_.wvu.Rows" sId="1"/>
    <undo index="22" exp="area" ref3D="1" dr="$A$114:$XFD$132" dn="Z_CC421301_7D2A_4DBE_94A6_924C3287D0FE_.wvu.Rows" sId="1"/>
    <undo index="20" exp="area" ref3D="1" dr="$A$106:$XFD$111" dn="Z_CC421301_7D2A_4DBE_94A6_924C3287D0FE_.wvu.Rows" sId="1"/>
    <undo index="18" exp="area" ref3D="1" dr="$A$104:$XFD$104" dn="Z_CC421301_7D2A_4DBE_94A6_924C3287D0FE_.wvu.Rows" sId="1"/>
  </rrc>
  <rcc rId="292" sId="1" xfDxf="1" dxf="1">
    <nc r="B98" t="inlineStr">
      <is>
        <t>Tax District Total Request</t>
      </is>
    </nc>
    <ndxf>
      <font>
        <sz val="11"/>
        <color rgb="FFFF0000"/>
        <name val="Calibri"/>
        <scheme val="minor"/>
      </font>
      <fill>
        <patternFill patternType="solid">
          <bgColor theme="0" tint="-4.9989318521683403E-2"/>
        </patternFill>
      </fill>
      <alignment horizontal="left" vertical="center" wrapText="1" indent="3" readingOrder="0"/>
      <border outline="0">
        <left style="medium">
          <color indexed="64"/>
        </left>
        <top style="thin">
          <color theme="2" tint="-0.24994659260841701"/>
        </top>
        <bottom style="thin">
          <color theme="2" tint="-0.24994659260841701"/>
        </bottom>
      </border>
    </ndxf>
  </rcc>
  <rcc rId="293" sId="1">
    <oc r="B92" t="inlineStr">
      <is>
        <t>Orange County Tax Revenue</t>
      </is>
    </oc>
    <nc r="B92" t="inlineStr">
      <is>
        <t xml:space="preserve">Orange County </t>
      </is>
    </nc>
  </rcc>
  <rcc rId="294" sId="1">
    <oc r="B93" t="inlineStr">
      <is>
        <t>Tax District Total Request</t>
      </is>
    </oc>
    <nc r="B93" t="inlineStr">
      <is>
        <t>Durham County</t>
      </is>
    </nc>
  </rcc>
  <rcc rId="295" sId="1" odxf="1" dxf="1">
    <oc r="D92">
      <f>D93*0.185</f>
    </oc>
    <nc r="D92">
      <f>D98*0.185</f>
    </nc>
    <odxf>
      <fill>
        <patternFill>
          <bgColor rgb="FFFCDBD6"/>
        </patternFill>
      </fill>
    </odxf>
    <ndxf>
      <fill>
        <patternFill>
          <bgColor theme="0" tint="-4.9989318521683403E-2"/>
        </patternFill>
      </fill>
    </ndxf>
  </rcc>
  <rcc rId="296" sId="1">
    <oc r="E92">
      <f>E93*0.185</f>
    </oc>
    <nc r="E92">
      <f>E98*0.185</f>
    </nc>
  </rcc>
  <rcc rId="297" sId="1">
    <oc r="F92">
      <f>F93*0.185</f>
    </oc>
    <nc r="F92">
      <f>F98*0.185</f>
    </nc>
  </rcc>
  <rcc rId="298" sId="1">
    <oc r="G92">
      <f>(G129+G141)-SUM(G103)</f>
    </oc>
    <nc r="G92">
      <f>(G129+G141)-SUM(G103)</f>
    </nc>
  </rcc>
  <rcc rId="299" sId="1">
    <oc r="H92">
      <f>(H129+H141)-SUM(H103)</f>
    </oc>
    <nc r="H92">
      <f>(H129+H141)-SUM(H103)</f>
    </nc>
  </rcc>
  <rcc rId="300" sId="1">
    <oc r="I92">
      <f>(I129+I141)-SUM(I103)</f>
    </oc>
    <nc r="I92">
      <f>(I129+I141)-SUM(I103)</f>
    </nc>
  </rcc>
  <rcc rId="301" sId="1" odxf="1" dxf="1" numFmtId="34">
    <oc r="D93">
      <v>641666.66549999989</v>
    </oc>
    <nc r="D93">
      <f>D98-D92</f>
    </nc>
    <odxf>
      <fill>
        <patternFill>
          <bgColor theme="0" tint="-4.9989318521683403E-2"/>
        </patternFill>
      </fill>
    </odxf>
    <ndxf>
      <fill>
        <patternFill>
          <bgColor theme="4" tint="0.79998168889431442"/>
        </patternFill>
      </fill>
    </ndxf>
  </rcc>
  <rcc rId="302" sId="1" odxf="1" dxf="1" numFmtId="34">
    <oc r="E93">
      <v>641666.66549999989</v>
    </oc>
    <nc r="E93">
      <f>E98-E92</f>
    </nc>
    <odxf>
      <fill>
        <patternFill>
          <bgColor theme="0" tint="-4.9989318521683403E-2"/>
        </patternFill>
      </fill>
    </odxf>
    <ndxf>
      <fill>
        <patternFill>
          <bgColor theme="4" tint="0.79998168889431442"/>
        </patternFill>
      </fill>
    </ndxf>
  </rcc>
  <rcc rId="303" sId="1" odxf="1" dxf="1" numFmtId="34">
    <oc r="F93">
      <v>641666.66549999989</v>
    </oc>
    <nc r="F93">
      <f>F98-F92</f>
    </nc>
    <odxf>
      <fill>
        <patternFill>
          <bgColor theme="0" tint="-4.9989318521683403E-2"/>
        </patternFill>
      </fill>
    </odxf>
    <ndxf>
      <fill>
        <patternFill>
          <bgColor theme="4" tint="0.79998168889431442"/>
        </patternFill>
      </fill>
    </ndxf>
  </rcc>
  <rcc rId="304" sId="1">
    <oc r="J94">
      <f>SUM(D94:I94)</f>
    </oc>
    <nc r="J94">
      <f>SUM(D94:I94)</f>
    </nc>
  </rcc>
  <rcc rId="305" sId="1">
    <oc r="J95">
      <f>SUM(D95:I95)</f>
    </oc>
    <nc r="J95">
      <f>SUM(D95:I95)</f>
    </nc>
  </rcc>
  <rcc rId="306" sId="1">
    <oc r="J96">
      <f>SUM(D96:I96)</f>
    </oc>
    <nc r="J96">
      <f>SUM(D96:I96)</f>
    </nc>
  </rcc>
  <rcc rId="307" sId="1">
    <oc r="J97">
      <f>SUM(D97:I97)</f>
    </oc>
    <nc r="J97">
      <f>SUM(D97:I97)</f>
    </nc>
  </rcc>
  <rcc rId="308" sId="1" odxf="1" dxf="1">
    <nc r="D98">
      <f>+D104*0.35</f>
    </nc>
    <odxf>
      <font>
        <b val="0"/>
        <sz val="11"/>
        <color theme="1" tint="0.249977111117893"/>
        <name val="Calibri"/>
        <scheme val="minor"/>
      </font>
    </odxf>
    <ndxf>
      <font>
        <b/>
        <sz val="11"/>
        <color auto="1"/>
        <name val="Calibri"/>
        <scheme val="minor"/>
      </font>
    </ndxf>
  </rcc>
  <rcc rId="309" sId="1" odxf="1" dxf="1">
    <nc r="E98">
      <f>+E104*0.35</f>
    </nc>
    <odxf>
      <font>
        <b val="0"/>
        <sz val="11"/>
        <color theme="1" tint="0.249977111117893"/>
        <name val="Calibri"/>
        <scheme val="minor"/>
      </font>
    </odxf>
    <ndxf>
      <font>
        <b/>
        <sz val="11"/>
        <color auto="1"/>
        <name val="Calibri"/>
        <scheme val="minor"/>
      </font>
    </ndxf>
  </rcc>
  <rcc rId="310" sId="1" odxf="1" dxf="1">
    <nc r="F98">
      <f>+F104*0.35</f>
    </nc>
    <odxf>
      <font>
        <b val="0"/>
        <sz val="11"/>
        <color theme="1" tint="0.249977111117893"/>
        <name val="Calibri"/>
        <scheme val="minor"/>
      </font>
      <border outline="0">
        <left/>
      </border>
    </odxf>
    <ndxf>
      <font>
        <b/>
        <sz val="11"/>
        <color auto="1"/>
        <name val="Calibri"/>
        <scheme val="minor"/>
      </font>
      <border outline="0">
        <left style="thin">
          <color theme="2" tint="-0.24994659260841701"/>
        </left>
      </border>
    </ndxf>
  </rcc>
  <rcc rId="311" sId="1">
    <nc r="J98">
      <f>+J92+J93</f>
    </nc>
  </rcc>
  <rcc rId="312" sId="1">
    <oc r="J100">
      <f>SUM(D100:I100)</f>
    </oc>
    <nc r="J100">
      <f>SUM(D100:I100)</f>
    </nc>
  </rcc>
  <rcc rId="313" sId="1">
    <oc r="J101">
      <f>SUM(D101:I101)</f>
    </oc>
    <nc r="J101">
      <f>SUM(D101:I101)</f>
    </nc>
  </rcc>
  <rcc rId="314" sId="1">
    <oc r="D102">
      <f>D141*65%</f>
    </oc>
    <nc r="D102">
      <f>D141*65%</f>
    </nc>
  </rcc>
  <rcc rId="315" sId="1">
    <oc r="E102">
      <f>E141*65%</f>
    </oc>
    <nc r="E102">
      <f>E141*65%</f>
    </nc>
  </rcc>
  <rcc rId="316" sId="1">
    <oc r="F102">
      <f>F141*65%</f>
    </oc>
    <nc r="F102">
      <f>F141*65%</f>
    </nc>
  </rcc>
  <rcc rId="317" sId="1">
    <oc r="J102">
      <f>SUM(D102:I102)</f>
    </oc>
    <nc r="J102">
      <f>SUM(D102:I102)</f>
    </nc>
  </rcc>
  <rcc rId="318" sId="1">
    <oc r="D103">
      <f>SUM(D100:D102)</f>
    </oc>
    <nc r="D103">
      <f>SUM(D100:D102)</f>
    </nc>
  </rcc>
  <rcc rId="319" sId="1">
    <oc r="E103">
      <f>SUM(E100:E102)</f>
    </oc>
    <nc r="E103">
      <f>SUM(E100:E102)</f>
    </nc>
  </rcc>
  <rcc rId="320" sId="1">
    <oc r="F103">
      <f>SUM(F100:F102)</f>
    </oc>
    <nc r="F103">
      <f>SUM(F100:F102)</f>
    </nc>
  </rcc>
  <rcc rId="321" sId="1">
    <oc r="G103">
      <f>SUM(G100:G102)</f>
    </oc>
    <nc r="G103">
      <f>SUM(G100:G102)</f>
    </nc>
  </rcc>
  <rcc rId="322" sId="1">
    <oc r="H103">
      <f>SUM(H100:H102)</f>
    </oc>
    <nc r="H103">
      <f>SUM(H100:H102)</f>
    </nc>
  </rcc>
  <rcc rId="323" sId="1">
    <oc r="I103">
      <f>SUM(I100:I102)</f>
    </oc>
    <nc r="I103">
      <f>SUM(I100:I102)</f>
    </nc>
  </rcc>
  <rcc rId="324" sId="1">
    <oc r="J103">
      <f>SUM(D103:I103)</f>
    </oc>
    <nc r="J103">
      <f>SUM(D103:I103)</f>
    </nc>
  </rcc>
  <rcc rId="325" sId="1">
    <oc r="D104">
      <f>SUM(D92:D97)+D103</f>
    </oc>
    <nc r="D104">
      <f>$J$104/3</f>
    </nc>
  </rcc>
  <rcc rId="326" sId="1">
    <oc r="E104">
      <f>SUM(E92:E97)+E103</f>
    </oc>
    <nc r="E104">
      <f>$J$104/3</f>
    </nc>
  </rcc>
  <rcc rId="327" sId="1">
    <oc r="F104">
      <f>SUM(F92:F97)+F103</f>
    </oc>
    <nc r="F104">
      <f>$J$104/3</f>
    </nc>
  </rcc>
  <rcc rId="328" sId="1">
    <oc r="G104">
      <f>SUM(G92:G97)+G103</f>
    </oc>
    <nc r="G104">
      <f>SUM(G92:G97)+G103</f>
    </nc>
  </rcc>
  <rcc rId="329" sId="1">
    <oc r="H104">
      <f>SUM(H92:H97)+H103</f>
    </oc>
    <nc r="H104">
      <f>SUM(H92:H97)+H103</f>
    </nc>
  </rcc>
  <rcc rId="330" sId="1">
    <oc r="I104">
      <f>SUM(I92:I97)+I103</f>
    </oc>
    <nc r="I104">
      <f>SUM(I92:I97)+I103</f>
    </nc>
  </rcc>
  <rcc rId="331" sId="1" numFmtId="34">
    <oc r="J104">
      <f>SUM(J93:J97)+J103</f>
    </oc>
    <nc r="J104">
      <v>5500000</v>
    </nc>
  </rcc>
  <rfmt sheetId="1" sqref="D91:D92">
    <dxf>
      <fill>
        <patternFill>
          <bgColor theme="5" tint="0.79998168889431442"/>
        </patternFill>
      </fill>
    </dxf>
  </rfmt>
  <rfmt sheetId="1" sqref="D93:F93">
    <dxf>
      <fill>
        <patternFill>
          <bgColor theme="0" tint="-4.9989318521683403E-2"/>
        </patternFill>
      </fill>
    </dxf>
  </rfmt>
  <rcc rId="332" sId="1">
    <oc r="J92">
      <f>SUM(D92:I92)</f>
    </oc>
    <nc r="J92">
      <f>+D92+E92+F92</f>
    </nc>
  </rcc>
  <rcc rId="333" sId="1" numFmtId="34">
    <oc r="J93">
      <v>1924999.9964999997</v>
    </oc>
    <nc r="J93">
      <f>+D93+E93+F93</f>
    </nc>
  </rcc>
  <rcc rId="334" sId="1" numFmtId="34">
    <nc r="I139">
      <v>0.81499999999999995</v>
    </nc>
  </rcc>
  <rcc rId="335" sId="1" numFmtId="34">
    <nc r="I138">
      <v>64000603</v>
    </nc>
  </rcc>
  <rcc rId="336" sId="1">
    <nc r="I140">
      <f>+I138*I139</f>
    </nc>
  </rcc>
  <rcc rId="337" sId="1" odxf="1" dxf="1">
    <nc r="I146">
      <f>+I138-I140</f>
    </nc>
    <odxf>
      <numFmt numFmtId="0" formatCode="General"/>
    </odxf>
    <ndxf>
      <numFmt numFmtId="35" formatCode="_(* #,##0.00_);_(* \(#,##0.00\);_(* &quot;-&quot;??_);_(@_)"/>
    </ndxf>
  </rcc>
  <rfmt sheetId="1" sqref="I150" start="0" length="0">
    <dxf>
      <numFmt numFmtId="35" formatCode="_(* #,##0.00_);_(* \(#,##0.00\);_(* &quot;-&quot;??_);_(@_)"/>
    </dxf>
  </rfmt>
  <rcc rId="338" sId="1">
    <nc r="I148">
      <f>+-45295810</f>
    </nc>
  </rcc>
  <rcc rId="339" sId="1">
    <nc r="I150">
      <f>+I138+I148</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C421301-7D2A-4DBE-94A6-924C3287D0FE}" action="delete"/>
  <rdn rId="0" localSheetId="1" customView="1" name="Z_CC421301_7D2A_4DBE_94A6_924C3287D0FE_.wvu.PrintArea" hidden="1" oldHidden="1">
    <formula>'NEW-O-ERP'!$B$1:$K$150</formula>
    <oldFormula>'NEW-O-ERP'!$B$1:$K$150</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'NEW-O-ERP'!$5:$9,'NEW-O-ERP'!$18:$20,'NEW-O-ERP'!$23:$35,'NEW-O-ERP'!$37:$37,'NEW-O-ERP'!$39:$41,'NEW-O-ERP'!$46:$46,'NEW-O-ERP'!$51:$56,'NEW-O-ERP'!$59:$90,'NEW-O-ERP'!$94:$97,'NEW-O-ERP'!$104:$104,'NEW-O-ERP'!$106:$111,'NEW-O-ERP'!$114:$132,'NEW-O-ERP'!$141:$144</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1">
    <oc r="B43" t="inlineStr">
      <is>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is>
    </oc>
    <nc r="B43"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nc>
  </rcc>
  <rcc rId="341" sId="1" numFmtId="34">
    <oc r="D92">
      <f>D98*0.185</f>
    </oc>
    <nc r="D92">
      <v>25000</v>
    </nc>
  </rcc>
  <rcc rId="342" sId="1" numFmtId="34">
    <oc r="D93">
      <f>D98-D92</f>
    </oc>
    <nc r="D93">
      <v>25000</v>
    </nc>
  </rcc>
  <rcc rId="343" sId="1">
    <oc r="D98">
      <f>+D104*0.35</f>
    </oc>
    <nc r="D98">
      <f>+D92+D93</f>
    </nc>
  </rcc>
  <rfmt sheetId="1" sqref="D93">
    <dxf>
      <fill>
        <patternFill>
          <bgColor theme="4" tint="0.79998168889431442"/>
        </patternFill>
      </fill>
    </dxf>
  </rfmt>
  <rcc rId="344" sId="1" odxf="1" dxf="1" numFmtId="34">
    <oc r="E92">
      <f>E98*0.185</f>
    </oc>
    <nc r="E92">
      <v>25000</v>
    </nc>
    <ndxf>
      <fill>
        <patternFill>
          <bgColor theme="5" tint="0.79998168889431442"/>
        </patternFill>
      </fill>
    </ndxf>
  </rcc>
  <rcc rId="345" sId="1" odxf="1" dxf="1" numFmtId="34">
    <oc r="F92">
      <f>F98*0.185</f>
    </oc>
    <nc r="F92">
      <v>25000</v>
    </nc>
    <odxf>
      <fill>
        <patternFill>
          <bgColor theme="0" tint="-4.9989318521683403E-2"/>
        </patternFill>
      </fill>
    </odxf>
    <ndxf>
      <fill>
        <patternFill>
          <bgColor theme="5" tint="0.79998168889431442"/>
        </patternFill>
      </fill>
    </ndxf>
  </rcc>
  <rcc rId="346" sId="1" odxf="1" dxf="1" numFmtId="34">
    <oc r="E93">
      <f>E98-E92</f>
    </oc>
    <nc r="E93">
      <v>25000</v>
    </nc>
    <odxf>
      <fill>
        <patternFill>
          <bgColor theme="0" tint="-4.9989318521683403E-2"/>
        </patternFill>
      </fill>
    </odxf>
    <ndxf>
      <fill>
        <patternFill>
          <bgColor theme="4" tint="0.79998168889431442"/>
        </patternFill>
      </fill>
    </ndxf>
  </rcc>
  <rcc rId="347" sId="1" odxf="1" dxf="1" numFmtId="34">
    <oc r="F93">
      <f>F98-F92</f>
    </oc>
    <nc r="F93">
      <v>25000</v>
    </nc>
    <odxf>
      <fill>
        <patternFill>
          <bgColor theme="0" tint="-4.9989318521683403E-2"/>
        </patternFill>
      </fill>
    </odxf>
    <ndxf>
      <fill>
        <patternFill>
          <bgColor theme="4" tint="0.79998168889431442"/>
        </patternFill>
      </fill>
    </ndxf>
  </rcc>
  <rcc rId="348" sId="1">
    <oc r="E98">
      <f>+E104*0.35</f>
    </oc>
    <nc r="E98">
      <f>+E92+E93</f>
    </nc>
  </rcc>
  <rcc rId="349" sId="1">
    <oc r="F98">
      <f>+F104*0.35</f>
    </oc>
    <nc r="F98">
      <f>+F92+F93</f>
    </nc>
  </rcc>
  <rcc rId="350" sId="1" numFmtId="34">
    <oc r="I92">
      <f>(I129+I141)-SUM(I103)</f>
    </oc>
    <nc r="I92">
      <v>0</v>
    </nc>
  </rcc>
  <rcc rId="351" sId="1">
    <oc r="B100" t="inlineStr">
      <is>
        <t xml:space="preserve">   Federal</t>
      </is>
    </oc>
    <nc r="B100" t="inlineStr">
      <is>
        <t>Wake</t>
      </is>
    </nc>
  </rcc>
  <rcc rId="352" sId="1">
    <oc r="B101" t="inlineStr">
      <is>
        <t xml:space="preserve">   State </t>
      </is>
    </oc>
    <nc r="B101" t="inlineStr">
      <is>
        <t>GoTriangle</t>
      </is>
    </nc>
  </rcc>
  <rcc rId="353" sId="1">
    <oc r="B102" t="inlineStr">
      <is>
        <t xml:space="preserve">  Other (GoTriangle and Wake Co.)</t>
      </is>
    </oc>
    <nc r="B102" t="inlineStr">
      <is>
        <t>DOLRT</t>
      </is>
    </nc>
  </rcc>
  <rcc rId="354" sId="1" numFmtId="34">
    <nc r="D100">
      <v>458333</v>
    </nc>
  </rcc>
  <rcc rId="355" sId="1" numFmtId="34">
    <nc r="D101">
      <v>733333</v>
    </nc>
  </rcc>
  <rcc rId="356" sId="1" numFmtId="34">
    <oc r="D102">
      <f>D141*65%</f>
    </oc>
    <nc r="D102">
      <v>591667</v>
    </nc>
  </rcc>
  <rcc rId="357" sId="1" numFmtId="34">
    <nc r="E100">
      <v>458333</v>
    </nc>
  </rcc>
  <rcc rId="358" sId="1" numFmtId="34">
    <nc r="F100">
      <v>458333</v>
    </nc>
  </rcc>
  <rcc rId="359" sId="1" numFmtId="34">
    <nc r="E101">
      <v>733333</v>
    </nc>
  </rcc>
  <rcc rId="360" sId="1" numFmtId="34">
    <nc r="F101">
      <v>733333</v>
    </nc>
  </rcc>
  <rcc rId="361" sId="1" numFmtId="34">
    <oc r="E102">
      <f>E141*65%</f>
    </oc>
    <nc r="E102">
      <v>591667</v>
    </nc>
  </rcc>
  <rcc rId="362" sId="1" numFmtId="34">
    <oc r="F102">
      <f>F141*65%</f>
    </oc>
    <nc r="F102">
      <v>641667</v>
    </nc>
  </rcc>
  <rrc rId="363" sId="1" ref="A148:XFD148" action="insertRow">
    <undo index="2" exp="area" ref3D="1" dr="$K$1:$K$1048576" dn="Z_CC421301_7D2A_4DBE_94A6_924C3287D0FE_.wvu.Cols" sId="1"/>
    <undo index="1" exp="area" ref3D="1" dr="$A$1:$A$1048576" dn="Z_CC421301_7D2A_4DBE_94A6_924C3287D0FE_.wvu.Cols" sId="1"/>
  </rrc>
  <rcc rId="364" sId="1">
    <nc r="B148" t="inlineStr">
      <is>
        <t>DOLRT</t>
      </is>
    </nc>
  </rcc>
  <rcc rId="365" sId="1">
    <oc r="C151">
      <v>0.81499999999999995</v>
    </oc>
    <nc r="C151" t="inlineStr">
      <is>
        <t>fixed</t>
      </is>
    </nc>
  </rcc>
  <rcc rId="366" sId="1">
    <oc r="C152">
      <v>0.185</v>
    </oc>
    <nc r="C152" t="inlineStr">
      <is>
        <t>fixed</t>
      </is>
    </nc>
  </rcc>
  <rcc rId="367" sId="1" numFmtId="34">
    <oc r="D151">
      <f>D150*C151</f>
    </oc>
    <nc r="D151">
      <v>25000</v>
    </nc>
  </rcc>
  <rcc rId="368" sId="1" numFmtId="34">
    <oc r="D152">
      <f>D150-D151</f>
    </oc>
    <nc r="D152">
      <v>25000</v>
    </nc>
  </rcc>
  <rcc rId="369" sId="1">
    <nc r="D148">
      <f>+D141-D147-D149-D151-D152</f>
    </nc>
  </rcc>
  <rcc rId="370" sId="1">
    <oc r="D150">
      <f>J150/3</f>
    </oc>
    <nc r="D150">
      <f>+D151+D152</f>
    </nc>
  </rcc>
  <rcc rId="371" sId="1" odxf="1" dxf="1">
    <nc r="E148">
      <f>+E141-E147-E149-E151-E152</f>
    </nc>
    <odxf>
      <font>
        <sz val="11"/>
        <color theme="1" tint="0.249977111117893"/>
        <name val="Calibri"/>
        <scheme val="minor"/>
      </font>
    </odxf>
    <ndxf>
      <font>
        <sz val="11"/>
        <color theme="1" tint="0.249977111117893"/>
        <name val="Calibri"/>
        <scheme val="minor"/>
      </font>
    </ndxf>
  </rcc>
  <rcc rId="372" sId="1" odxf="1" dxf="1">
    <nc r="F148">
      <f>+F141-F147-F149-F151-F152</f>
    </nc>
    <odxf>
      <font>
        <sz val="11"/>
        <color theme="1" tint="0.249977111117893"/>
        <name val="Calibri"/>
        <scheme val="minor"/>
      </font>
    </odxf>
    <ndxf>
      <font>
        <sz val="11"/>
        <color theme="1" tint="0.249977111117893"/>
        <name val="Calibri"/>
        <scheme val="minor"/>
      </font>
    </ndxf>
  </rcc>
  <rcc rId="373" sId="1" odxf="1" dxf="1" numFmtId="13">
    <nc r="C148">
      <v>0.35</v>
    </nc>
    <odxf>
      <border outline="0">
        <top/>
      </border>
    </odxf>
    <ndxf>
      <border outline="0">
        <top style="thin">
          <color indexed="64"/>
        </top>
      </border>
    </ndxf>
  </rcc>
  <rcc rId="374" sId="1" numFmtId="13">
    <oc r="C150">
      <v>0.35</v>
    </oc>
    <nc r="C150">
      <f>D150/D141</f>
    </nc>
  </rcc>
  <rfmt sheetId="1" sqref="C150">
    <dxf>
      <numFmt numFmtId="176" formatCode="0.0%"/>
    </dxf>
  </rfmt>
  <rfmt sheetId="1" sqref="C150">
    <dxf>
      <numFmt numFmtId="14" formatCode="0.00%"/>
    </dxf>
  </rfmt>
  <rsnm rId="375" sheetId="1" oldName="[NEW-O-ERP.xlsx]NEW-O-ERP" newName="[NEW-O-ERP.xlsx]NEW-O-ERP 3.16.18"/>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6" sId="1">
    <nc r="I148" t="inlineStr">
      <is>
        <t xml:space="preserve"> </t>
      </is>
    </nc>
  </rcc>
  <rfmt sheetId="1" sqref="I137" start="0" length="0">
    <dxf>
      <alignment vertical="bottom" readingOrder="0"/>
    </dxf>
  </rfmt>
  <rcc rId="377" sId="1" odxf="1" dxf="1" numFmtId="34">
    <oc r="I138">
      <v>64000603</v>
    </oc>
    <nc r="I138"/>
    <odxf>
      <alignment vertical="center" readingOrder="0"/>
    </odxf>
    <ndxf>
      <alignment vertical="bottom" readingOrder="0"/>
    </ndxf>
  </rcc>
  <rcc rId="378" sId="1" numFmtId="34">
    <oc r="I139">
      <v>0.81499999999999995</v>
    </oc>
    <nc r="I139"/>
  </rcc>
  <rcc rId="379" sId="1" odxf="1" dxf="1">
    <oc r="I140">
      <f>+I138*I139</f>
    </oc>
    <nc r="I140"/>
    <odxf>
      <numFmt numFmtId="35" formatCode="_(* #,##0.00_);_(* \(#,##0.00\);_(* &quot;-&quot;??_);_(@_)"/>
    </odxf>
    <ndxf>
      <numFmt numFmtId="166" formatCode="_(* #,##0_);_(* \(#,##0\);_(* &quot;-&quot;??_);_(@_)"/>
    </ndxf>
  </rcc>
  <rcc rId="380" sId="1" odxf="1" dxf="1">
    <oc r="I141">
      <f>SUM(I135:I140)</f>
    </oc>
    <nc r="I141"/>
    <odxf>
      <font>
        <b/>
        <sz val="11"/>
        <color theme="1" tint="0.249977111117893"/>
        <name val="Calibri"/>
        <scheme val="minor"/>
      </font>
      <border outline="0">
        <bottom style="double">
          <color theme="2" tint="-0.24994659260841701"/>
        </bottom>
      </border>
      <protection locked="1"/>
    </odxf>
    <ndxf>
      <font>
        <b val="0"/>
        <sz val="11"/>
        <color theme="1" tint="0.249977111117893"/>
        <name val="Calibri"/>
        <scheme val="minor"/>
      </font>
      <border outline="0">
        <bottom style="thin">
          <color theme="2" tint="-0.24994659260841701"/>
        </bottom>
      </border>
      <protection locked="0"/>
    </ndxf>
  </rcc>
  <rcc rId="381" sId="1">
    <oc r="I149">
      <f>+-45295810</f>
    </oc>
    <nc r="I149" t="inlineStr">
      <is>
        <t xml:space="preserve"> </t>
      </is>
    </nc>
  </rcc>
  <rcc rId="382" sId="1">
    <oc r="I151">
      <f>+I138+I149</f>
    </oc>
    <nc r="I151" t="inlineStr">
      <is>
        <t xml:space="preserve"> </t>
      </is>
    </nc>
  </rcc>
  <rfmt sheetId="1" sqref="B2:C2" start="0" length="2147483647">
    <dxf>
      <font>
        <sz val="11"/>
      </font>
    </dxf>
  </rfmt>
  <rfmt sheetId="1" sqref="B2:C2" start="0" length="2147483647">
    <dxf>
      <font>
        <sz val="12"/>
      </font>
    </dxf>
  </rfmt>
  <rcv guid="{CC421301-7D2A-4DBE-94A6-924C3287D0FE}" action="delete"/>
  <rdn rId="0" localSheetId="1" customView="1" name="Z_CC421301_7D2A_4DBE_94A6_924C3287D0FE_.wvu.PrintArea" hidden="1" oldHidden="1">
    <formula>'NEW-O-ERP 3.16.18'!$B$1:$J$152</formula>
    <oldFormula>'NEW-O-ERP 3.16.18'!$B$1:$K$152</oldFormula>
  </rdn>
  <rdn rId="0" localSheetId="1" customView="1" name="Z_CC421301_7D2A_4DBE_94A6_924C3287D0FE_.wvu.Rows" hidden="1" oldHidden="1">
    <formula>'NEW-O-ERP 3.16.18'!$5:$9,'NEW-O-ERP 3.16.18'!$18:$20,'NEW-O-ERP 3.16.18'!$23:$35,'NEW-O-ERP 3.16.18'!$37:$37,'NEW-O-ERP 3.16.18'!$39:$41,'NEW-O-ERP 3.16.18'!$46:$46,'NEW-O-ERP 3.16.18'!$51:$56,'NEW-O-ERP 3.16.18'!$59:$90,'NEW-O-ERP 3.16.18'!$94:$97,'NEW-O-ERP 3.16.18'!$105:$105,'NEW-O-ERP 3.16.18'!$107:$112,'NEW-O-ERP 3.16.18'!$115:$133,'NEW-O-ERP 3.16.18'!$142:$145</formula>
    <oldFormula>'NEW-O-ERP 3.16.18'!$5:$9,'NEW-O-ERP 3.16.18'!$18:$20,'NEW-O-ERP 3.16.18'!$23:$35,'NEW-O-ERP 3.16.18'!$37:$37,'NEW-O-ERP 3.16.18'!$39:$41,'NEW-O-ERP 3.16.18'!$46:$46,'NEW-O-ERP 3.16.18'!$51:$56,'NEW-O-ERP 3.16.18'!$59:$90,'NEW-O-ERP 3.16.18'!$94:$97,'NEW-O-ERP 3.16.18'!$105:$105,'NEW-O-ERP 3.16.18'!$107:$112,'NEW-O-ERP 3.16.18'!$115:$133,'NEW-O-ERP 3.16.18'!$142:$145</oldFormula>
  </rdn>
  <rdn rId="0" localSheetId="1" customView="1" name="Z_CC421301_7D2A_4DBE_94A6_924C3287D0FE_.wvu.Cols" hidden="1" oldHidden="1">
    <formula>'NEW-O-ERP 3.16.18'!$A:$A,'NEW-O-ERP 3.16.18'!$K:$K</formula>
    <oldFormula>'NEW-O-ERP 3.16.18'!$A:$A,'NEW-O-ERP 3.16.18'!$K:$K</oldFormula>
  </rdn>
  <rdn rId="0" localSheetId="1" customView="1" name="Z_CC421301_7D2A_4DBE_94A6_924C3287D0FE_.wvu.FilterData" hidden="1" oldHidden="1">
    <formula>'NEW-O-ERP 3.16.18'!$X$3:$X$12</formula>
    <oldFormula>'NEW-O-ERP 3.16.18'!$X$3:$X$12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2" sqref="C12"/>
    </sheetView>
  </sheetViews>
  <sheetFormatPr defaultRowHeight="15.75" x14ac:dyDescent="0.25"/>
  <sheetData/>
  <customSheetViews>
    <customSheetView guid="{CC421301-7D2A-4DBE-94A6-924C3287D0FE}" state="hidden">
      <selection activeCell="C12" sqref="C12"/>
      <pageMargins left="0.7" right="0.7" top="0.75" bottom="0.75" header="0.3" footer="0.3"/>
    </customSheetView>
  </customSheetView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541" t="s">
        <v>34</v>
      </c>
      <c r="B2" s="541"/>
      <c r="C2" s="541" t="s">
        <v>35</v>
      </c>
      <c r="D2" s="541"/>
      <c r="E2" s="546" t="s">
        <v>36</v>
      </c>
      <c r="F2" s="547"/>
      <c r="G2" s="547"/>
      <c r="H2" s="547" t="s">
        <v>37</v>
      </c>
      <c r="I2" s="547"/>
    </row>
    <row r="3" spans="1:9" x14ac:dyDescent="0.25">
      <c r="A3" s="544"/>
      <c r="B3" s="544"/>
      <c r="C3" s="544"/>
      <c r="D3" s="544"/>
      <c r="E3" s="548"/>
      <c r="F3" s="548"/>
      <c r="G3" s="548"/>
      <c r="H3" s="545">
        <f>I45</f>
        <v>0</v>
      </c>
      <c r="I3" s="545"/>
    </row>
    <row r="4" spans="1:9" x14ac:dyDescent="0.25">
      <c r="A4" s="544"/>
      <c r="B4" s="544"/>
      <c r="C4" s="544"/>
      <c r="D4" s="544"/>
      <c r="E4" s="549"/>
      <c r="F4" s="544"/>
      <c r="G4" s="544"/>
      <c r="H4" s="545"/>
      <c r="I4" s="545"/>
    </row>
    <row r="5" spans="1:9" x14ac:dyDescent="0.25">
      <c r="A5" s="541" t="s">
        <v>39</v>
      </c>
      <c r="B5" s="541"/>
      <c r="C5" s="541" t="s">
        <v>40</v>
      </c>
      <c r="D5" s="541"/>
      <c r="E5" s="541" t="s">
        <v>41</v>
      </c>
      <c r="F5" s="541"/>
      <c r="G5" s="541"/>
      <c r="H5" s="541"/>
      <c r="I5" s="541"/>
    </row>
    <row r="6" spans="1:9" x14ac:dyDescent="0.25">
      <c r="A6" s="542"/>
      <c r="B6" s="543"/>
      <c r="C6" s="542"/>
      <c r="D6" s="543"/>
      <c r="E6" s="544"/>
      <c r="F6" s="544"/>
      <c r="G6" s="544"/>
      <c r="H6" s="545">
        <f>I70</f>
        <v>0</v>
      </c>
      <c r="I6" s="545"/>
    </row>
    <row r="7" spans="1:9" x14ac:dyDescent="0.25">
      <c r="A7" s="528" t="s">
        <v>43</v>
      </c>
      <c r="B7" s="529"/>
      <c r="C7" s="26"/>
      <c r="D7" s="26"/>
      <c r="E7" s="26"/>
      <c r="F7" s="26"/>
      <c r="G7" s="26"/>
      <c r="H7" s="26"/>
      <c r="I7" s="27"/>
    </row>
    <row r="8" spans="1:9" ht="52.35" customHeight="1" x14ac:dyDescent="0.25">
      <c r="A8" s="530"/>
      <c r="B8" s="531"/>
      <c r="C8" s="531"/>
      <c r="D8" s="531"/>
      <c r="E8" s="531"/>
      <c r="F8" s="531"/>
      <c r="G8" s="531"/>
      <c r="H8" s="531"/>
      <c r="I8" s="532"/>
    </row>
    <row r="9" spans="1:9" x14ac:dyDescent="0.25">
      <c r="A9" s="533" t="s">
        <v>44</v>
      </c>
      <c r="B9" s="534"/>
      <c r="C9" s="534"/>
      <c r="D9" s="28"/>
      <c r="E9" s="29"/>
      <c r="F9" s="29"/>
      <c r="G9" s="29"/>
      <c r="H9" s="29"/>
      <c r="I9" s="30"/>
    </row>
    <row r="10" spans="1:9" x14ac:dyDescent="0.25">
      <c r="A10" s="535" t="s">
        <v>45</v>
      </c>
      <c r="B10" s="536"/>
      <c r="C10" s="536"/>
      <c r="D10" s="536"/>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37"/>
      <c r="B14" s="538"/>
      <c r="C14" s="538"/>
      <c r="D14" s="538"/>
      <c r="E14" s="538"/>
      <c r="F14" s="538"/>
      <c r="G14" s="538"/>
      <c r="H14" s="538"/>
      <c r="I14" s="539"/>
    </row>
    <row r="15" spans="1:9" ht="16.5" x14ac:dyDescent="0.25">
      <c r="A15" s="34"/>
      <c r="B15" s="34"/>
      <c r="C15" s="34"/>
      <c r="D15" s="34"/>
      <c r="E15" s="34"/>
      <c r="F15" s="34"/>
      <c r="G15" s="34"/>
      <c r="H15" s="34"/>
      <c r="I15" s="34"/>
    </row>
    <row r="16" spans="1:9" ht="31.35" customHeight="1" x14ac:dyDescent="0.25">
      <c r="A16" s="527" t="s">
        <v>47</v>
      </c>
      <c r="B16" s="527"/>
      <c r="C16" s="527"/>
      <c r="D16" s="527"/>
      <c r="E16" s="527"/>
      <c r="F16" s="527"/>
      <c r="G16" s="527"/>
      <c r="H16" s="527"/>
      <c r="I16" s="527"/>
    </row>
    <row r="17" spans="1:9" ht="16.5" x14ac:dyDescent="0.25">
      <c r="A17" s="34"/>
      <c r="B17" s="34"/>
      <c r="C17" s="34"/>
      <c r="D17" s="34"/>
      <c r="E17" s="34"/>
      <c r="F17" s="34"/>
      <c r="G17" s="34"/>
      <c r="H17" s="34"/>
      <c r="I17" s="34"/>
    </row>
    <row r="18" spans="1:9" ht="39.75" customHeight="1" x14ac:dyDescent="0.25">
      <c r="A18" s="524"/>
      <c r="B18" s="525"/>
      <c r="C18" s="525"/>
      <c r="D18" s="525"/>
      <c r="E18" s="525"/>
      <c r="F18" s="525"/>
      <c r="G18" s="525"/>
      <c r="H18" s="525"/>
      <c r="I18" s="526"/>
    </row>
    <row r="19" spans="1:9" ht="8.1" customHeight="1" x14ac:dyDescent="0.25">
      <c r="A19" s="34"/>
      <c r="B19" s="34"/>
      <c r="C19" s="34"/>
      <c r="D19" s="34"/>
      <c r="E19" s="34"/>
      <c r="F19" s="34"/>
      <c r="G19" s="34"/>
      <c r="H19" s="34"/>
      <c r="I19" s="34"/>
    </row>
    <row r="20" spans="1:9" ht="15" customHeight="1" x14ac:dyDescent="0.25">
      <c r="A20" s="527" t="s">
        <v>48</v>
      </c>
      <c r="B20" s="527"/>
      <c r="C20" s="527"/>
      <c r="D20" s="527"/>
      <c r="E20" s="527"/>
      <c r="F20" s="527"/>
      <c r="G20" s="527"/>
      <c r="H20" s="527"/>
      <c r="I20" s="527"/>
    </row>
    <row r="21" spans="1:9" ht="16.5" x14ac:dyDescent="0.25">
      <c r="A21" s="34"/>
      <c r="B21" s="34"/>
      <c r="C21" s="34"/>
      <c r="D21" s="34"/>
      <c r="E21" s="34"/>
      <c r="F21" s="34"/>
      <c r="G21" s="34"/>
      <c r="H21" s="34"/>
      <c r="I21" s="34"/>
    </row>
    <row r="22" spans="1:9" ht="33" customHeight="1" x14ac:dyDescent="0.25">
      <c r="A22" s="524"/>
      <c r="B22" s="525"/>
      <c r="C22" s="525"/>
      <c r="D22" s="525"/>
      <c r="E22" s="525"/>
      <c r="F22" s="525"/>
      <c r="G22" s="525"/>
      <c r="H22" s="525"/>
      <c r="I22" s="526"/>
    </row>
    <row r="23" spans="1:9" x14ac:dyDescent="0.25">
      <c r="A23" s="540" t="s">
        <v>49</v>
      </c>
      <c r="B23" s="540"/>
      <c r="C23" s="540"/>
      <c r="D23" s="540"/>
      <c r="E23" s="540"/>
      <c r="F23" s="540"/>
      <c r="G23" s="540"/>
      <c r="H23" s="540"/>
      <c r="I23" s="540"/>
    </row>
    <row r="24" spans="1:9" x14ac:dyDescent="0.25">
      <c r="A24" s="527"/>
      <c r="B24" s="527"/>
      <c r="C24" s="527"/>
      <c r="D24" s="527"/>
      <c r="E24" s="527"/>
      <c r="F24" s="527"/>
      <c r="G24" s="527"/>
      <c r="H24" s="527"/>
      <c r="I24" s="527"/>
    </row>
    <row r="25" spans="1:9" ht="16.5" x14ac:dyDescent="0.25">
      <c r="A25" s="34"/>
      <c r="B25" s="34"/>
      <c r="C25" s="34"/>
      <c r="D25" s="34"/>
      <c r="E25" s="34"/>
      <c r="F25" s="34"/>
      <c r="G25" s="34"/>
      <c r="H25" s="34"/>
      <c r="I25" s="34"/>
    </row>
    <row r="26" spans="1:9" ht="31.35" customHeight="1" x14ac:dyDescent="0.25">
      <c r="A26" s="524"/>
      <c r="B26" s="525"/>
      <c r="C26" s="525"/>
      <c r="D26" s="525"/>
      <c r="E26" s="525"/>
      <c r="F26" s="525"/>
      <c r="G26" s="525"/>
      <c r="H26" s="525"/>
      <c r="I26" s="526"/>
    </row>
    <row r="27" spans="1:9" ht="16.5" x14ac:dyDescent="0.25">
      <c r="A27" s="34"/>
      <c r="B27" s="34"/>
      <c r="C27" s="34"/>
      <c r="D27" s="34"/>
      <c r="E27" s="34"/>
      <c r="F27" s="34"/>
      <c r="G27" s="34"/>
      <c r="H27" s="34"/>
      <c r="I27" s="34"/>
    </row>
    <row r="28" spans="1:9" ht="16.5" x14ac:dyDescent="0.25">
      <c r="A28" s="527" t="s">
        <v>50</v>
      </c>
      <c r="B28" s="527"/>
      <c r="C28" s="527"/>
      <c r="D28" s="527"/>
      <c r="E28" s="527"/>
      <c r="F28" s="527"/>
      <c r="G28" s="527"/>
      <c r="H28" s="527"/>
      <c r="I28" s="527"/>
    </row>
    <row r="29" spans="1:9" ht="16.5" x14ac:dyDescent="0.25">
      <c r="A29" s="34"/>
      <c r="B29" s="34"/>
      <c r="C29" s="34"/>
      <c r="D29" s="34"/>
      <c r="E29" s="34"/>
      <c r="F29" s="34"/>
      <c r="G29" s="34"/>
      <c r="H29" s="34"/>
      <c r="I29" s="34"/>
    </row>
    <row r="30" spans="1:9" ht="16.5" x14ac:dyDescent="0.25">
      <c r="A30" s="524"/>
      <c r="B30" s="525"/>
      <c r="C30" s="525"/>
      <c r="D30" s="525"/>
      <c r="E30" s="525"/>
      <c r="F30" s="525"/>
      <c r="G30" s="525"/>
      <c r="H30" s="525"/>
      <c r="I30" s="526"/>
    </row>
    <row r="31" spans="1:9" ht="16.5" x14ac:dyDescent="0.25">
      <c r="A31" s="34"/>
      <c r="B31" s="34"/>
      <c r="C31" s="34"/>
      <c r="D31" s="34"/>
      <c r="E31" s="34"/>
      <c r="F31" s="34"/>
      <c r="G31" s="34"/>
      <c r="H31" s="34"/>
      <c r="I31" s="34"/>
    </row>
    <row r="32" spans="1:9" ht="47.45" customHeight="1" x14ac:dyDescent="0.25">
      <c r="A32" s="527" t="s">
        <v>51</v>
      </c>
      <c r="B32" s="527"/>
      <c r="C32" s="527"/>
      <c r="D32" s="527"/>
      <c r="E32" s="527"/>
      <c r="F32" s="527"/>
      <c r="G32" s="527"/>
      <c r="H32" s="527"/>
      <c r="I32" s="527"/>
    </row>
    <row r="33" spans="1:9" ht="16.5" x14ac:dyDescent="0.25">
      <c r="A33" s="34"/>
      <c r="B33" s="34"/>
      <c r="C33" s="34"/>
      <c r="D33" s="34"/>
      <c r="E33" s="34"/>
      <c r="F33" s="34"/>
      <c r="G33" s="34"/>
      <c r="H33" s="34"/>
      <c r="I33" s="34"/>
    </row>
    <row r="34" spans="1:9" ht="33" customHeight="1" x14ac:dyDescent="0.25">
      <c r="A34" s="524"/>
      <c r="B34" s="525"/>
      <c r="C34" s="525"/>
      <c r="D34" s="525"/>
      <c r="E34" s="525"/>
      <c r="F34" s="525"/>
      <c r="G34" s="525"/>
      <c r="H34" s="525"/>
      <c r="I34" s="526"/>
    </row>
    <row r="37" spans="1:9" x14ac:dyDescent="0.25">
      <c r="A37" s="520" t="s">
        <v>12</v>
      </c>
      <c r="B37" s="520"/>
      <c r="C37" s="520"/>
      <c r="D37" s="520"/>
      <c r="E37" s="520"/>
      <c r="F37" s="520"/>
      <c r="G37" s="520"/>
      <c r="H37" s="520"/>
      <c r="I37" s="520"/>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20" t="s">
        <v>4</v>
      </c>
      <c r="B49" s="520"/>
      <c r="C49" s="520"/>
      <c r="D49" s="520"/>
      <c r="E49" s="520"/>
      <c r="F49" s="520"/>
      <c r="G49" s="520"/>
      <c r="H49" s="520"/>
      <c r="I49" s="520"/>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20" t="s">
        <v>42</v>
      </c>
      <c r="B62" s="520"/>
      <c r="C62" s="520"/>
      <c r="D62" s="520"/>
      <c r="E62" s="520"/>
      <c r="F62" s="520"/>
      <c r="G62" s="520"/>
      <c r="H62" s="520"/>
      <c r="I62" s="520"/>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20" t="s">
        <v>52</v>
      </c>
      <c r="B74" s="520"/>
      <c r="C74" s="520"/>
      <c r="D74" s="520"/>
      <c r="E74" s="520"/>
      <c r="F74" s="520"/>
      <c r="G74" s="520"/>
      <c r="H74" s="520"/>
      <c r="I74" s="520"/>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21"/>
      <c r="B91" s="522"/>
      <c r="C91" s="522"/>
      <c r="D91" s="522"/>
      <c r="E91" s="522"/>
      <c r="F91" s="522"/>
      <c r="G91" s="522"/>
      <c r="H91" s="523"/>
    </row>
    <row r="93" spans="1:9" ht="59.1" customHeight="1" x14ac:dyDescent="0.25">
      <c r="A93" s="521"/>
      <c r="B93" s="522"/>
      <c r="C93" s="522"/>
      <c r="D93" s="522"/>
      <c r="E93" s="522"/>
      <c r="F93" s="522"/>
      <c r="G93" s="522"/>
      <c r="H93" s="523"/>
    </row>
  </sheetData>
  <customSheetViews>
    <customSheetView guid="{CC421301-7D2A-4DBE-94A6-924C3287D0FE}"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4D895310-04B4-4FFF-ADA4-767CB2A31A7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41" t="s">
        <v>34</v>
      </c>
      <c r="B2" s="541"/>
      <c r="C2" s="541" t="s">
        <v>35</v>
      </c>
      <c r="D2" s="541"/>
      <c r="E2" s="546" t="s">
        <v>36</v>
      </c>
      <c r="F2" s="547"/>
      <c r="G2" s="547"/>
      <c r="H2" s="555" t="s">
        <v>41</v>
      </c>
      <c r="I2" s="555"/>
    </row>
    <row r="3" spans="1:9" x14ac:dyDescent="0.25">
      <c r="A3" s="544"/>
      <c r="B3" s="544"/>
      <c r="C3" s="544"/>
      <c r="D3" s="544"/>
      <c r="E3" s="548"/>
      <c r="F3" s="548"/>
      <c r="G3" s="548"/>
      <c r="H3" s="556">
        <f>I64</f>
        <v>1049869</v>
      </c>
      <c r="I3" s="557"/>
    </row>
    <row r="4" spans="1:9" x14ac:dyDescent="0.25">
      <c r="A4" s="544"/>
      <c r="B4" s="544"/>
      <c r="C4" s="544"/>
      <c r="D4" s="544"/>
      <c r="E4" s="549"/>
      <c r="F4" s="544"/>
      <c r="G4" s="544"/>
      <c r="H4" s="558"/>
      <c r="I4" s="559"/>
    </row>
    <row r="5" spans="1:9" ht="23.1" customHeight="1" x14ac:dyDescent="0.25">
      <c r="A5" s="528" t="s">
        <v>57</v>
      </c>
      <c r="B5" s="529"/>
      <c r="C5" s="26"/>
      <c r="D5" s="26"/>
      <c r="E5" s="26"/>
      <c r="F5" s="26"/>
      <c r="G5" s="26"/>
      <c r="H5" s="26"/>
      <c r="I5" s="27"/>
    </row>
    <row r="6" spans="1:9" ht="114" customHeight="1" x14ac:dyDescent="0.25">
      <c r="A6" s="538"/>
      <c r="B6" s="538"/>
      <c r="C6" s="538"/>
      <c r="D6" s="538"/>
      <c r="E6" s="538"/>
      <c r="F6" s="538"/>
      <c r="G6" s="538"/>
      <c r="H6" s="538"/>
      <c r="I6" s="539"/>
    </row>
    <row r="7" spans="1:9" x14ac:dyDescent="0.25">
      <c r="A7" s="533" t="s">
        <v>53</v>
      </c>
      <c r="B7" s="534"/>
      <c r="C7" s="534"/>
      <c r="D7" s="28"/>
      <c r="E7" s="29"/>
      <c r="F7" s="29"/>
      <c r="G7" s="29"/>
      <c r="H7" s="29"/>
      <c r="I7" s="30"/>
    </row>
    <row r="8" spans="1:9" x14ac:dyDescent="0.25">
      <c r="A8" s="535" t="s">
        <v>45</v>
      </c>
      <c r="B8" s="536"/>
      <c r="C8" s="536"/>
      <c r="D8" s="53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4"/>
      <c r="B12" s="525"/>
      <c r="C12" s="525"/>
      <c r="D12" s="525"/>
      <c r="E12" s="525"/>
      <c r="F12" s="525"/>
      <c r="G12" s="525"/>
      <c r="H12" s="525"/>
      <c r="I12" s="526"/>
    </row>
    <row r="13" spans="1:9" ht="16.5" x14ac:dyDescent="0.25">
      <c r="A13" s="34"/>
      <c r="B13" s="34"/>
      <c r="C13" s="34"/>
      <c r="D13" s="34"/>
      <c r="E13" s="34"/>
      <c r="F13" s="34"/>
      <c r="G13" s="34"/>
      <c r="H13" s="34"/>
      <c r="I13" s="34"/>
    </row>
    <row r="14" spans="1:9" ht="23.1" customHeight="1" x14ac:dyDescent="0.25">
      <c r="A14" s="527" t="s">
        <v>61</v>
      </c>
      <c r="B14" s="527"/>
      <c r="C14" s="527"/>
      <c r="D14" s="527"/>
      <c r="E14" s="527"/>
      <c r="F14" s="527"/>
      <c r="G14" s="527"/>
      <c r="H14" s="527"/>
      <c r="I14" s="527"/>
    </row>
    <row r="15" spans="1:9" ht="16.5" x14ac:dyDescent="0.25">
      <c r="A15" s="34"/>
      <c r="B15" s="34"/>
      <c r="C15" s="34"/>
      <c r="D15" s="34"/>
      <c r="E15" s="34"/>
      <c r="F15" s="34"/>
      <c r="G15" s="34"/>
      <c r="H15" s="34"/>
      <c r="I15" s="34"/>
    </row>
    <row r="16" spans="1:9" ht="57" customHeight="1" x14ac:dyDescent="0.25">
      <c r="A16" s="524"/>
      <c r="B16" s="525"/>
      <c r="C16" s="525"/>
      <c r="D16" s="525"/>
      <c r="E16" s="525"/>
      <c r="F16" s="525"/>
      <c r="G16" s="525"/>
      <c r="H16" s="525"/>
      <c r="I16" s="526"/>
    </row>
    <row r="17" spans="1:9" ht="8.1" customHeight="1" x14ac:dyDescent="0.25">
      <c r="A17" s="34"/>
      <c r="B17" s="34"/>
      <c r="C17" s="34"/>
      <c r="D17" s="34"/>
      <c r="E17" s="34"/>
      <c r="F17" s="34"/>
      <c r="G17" s="34"/>
      <c r="H17" s="34"/>
      <c r="I17" s="34"/>
    </row>
    <row r="18" spans="1:9" ht="15" customHeight="1" x14ac:dyDescent="0.25">
      <c r="A18" s="527" t="s">
        <v>63</v>
      </c>
      <c r="B18" s="527"/>
      <c r="C18" s="527"/>
      <c r="D18" s="527"/>
      <c r="E18" s="527"/>
      <c r="F18" s="527"/>
      <c r="G18" s="527"/>
      <c r="H18" s="527"/>
      <c r="I18" s="527"/>
    </row>
    <row r="19" spans="1:9" ht="16.5" x14ac:dyDescent="0.25">
      <c r="A19" s="34"/>
      <c r="B19" s="34"/>
      <c r="C19" s="34"/>
      <c r="D19" s="34"/>
      <c r="E19" s="34"/>
      <c r="F19" s="34"/>
      <c r="G19" s="34"/>
      <c r="H19" s="34"/>
      <c r="I19" s="34"/>
    </row>
    <row r="20" spans="1:9" ht="33" customHeight="1" x14ac:dyDescent="0.25">
      <c r="A20" s="524"/>
      <c r="B20" s="525"/>
      <c r="C20" s="525"/>
      <c r="D20" s="525"/>
      <c r="E20" s="525"/>
      <c r="F20" s="525"/>
      <c r="G20" s="525"/>
      <c r="H20" s="525"/>
      <c r="I20" s="526"/>
    </row>
    <row r="21" spans="1:9" x14ac:dyDescent="0.25">
      <c r="A21" s="540" t="s">
        <v>65</v>
      </c>
      <c r="B21" s="540"/>
      <c r="C21" s="540"/>
      <c r="D21" s="540"/>
      <c r="E21" s="540"/>
      <c r="F21" s="540"/>
      <c r="G21" s="540"/>
      <c r="H21" s="540"/>
      <c r="I21" s="540"/>
    </row>
    <row r="22" spans="1:9" x14ac:dyDescent="0.25">
      <c r="A22" s="527"/>
      <c r="B22" s="527"/>
      <c r="C22" s="527"/>
      <c r="D22" s="527"/>
      <c r="E22" s="527"/>
      <c r="F22" s="527"/>
      <c r="G22" s="527"/>
      <c r="H22" s="527"/>
      <c r="I22" s="527"/>
    </row>
    <row r="23" spans="1:9" ht="16.5" x14ac:dyDescent="0.25">
      <c r="A23" s="34"/>
      <c r="B23" s="34"/>
      <c r="C23" s="34"/>
      <c r="D23" s="34"/>
      <c r="E23" s="34"/>
      <c r="F23" s="34"/>
      <c r="G23" s="34"/>
      <c r="H23" s="34"/>
      <c r="I23" s="34"/>
    </row>
    <row r="24" spans="1:9" ht="74.45" customHeight="1" x14ac:dyDescent="0.25">
      <c r="A24" s="524"/>
      <c r="B24" s="525"/>
      <c r="C24" s="525"/>
      <c r="D24" s="525"/>
      <c r="E24" s="525"/>
      <c r="F24" s="525"/>
      <c r="G24" s="525"/>
      <c r="H24" s="525"/>
      <c r="I24" s="526"/>
    </row>
    <row r="25" spans="1:9" ht="16.5" x14ac:dyDescent="0.25">
      <c r="A25" s="34"/>
      <c r="B25" s="34"/>
      <c r="C25" s="34"/>
      <c r="D25" s="34"/>
      <c r="E25" s="34"/>
      <c r="F25" s="34"/>
      <c r="G25" s="34"/>
      <c r="H25" s="34"/>
      <c r="I25" s="34"/>
    </row>
    <row r="26" spans="1:9" ht="16.5" x14ac:dyDescent="0.25">
      <c r="A26" s="527" t="s">
        <v>67</v>
      </c>
      <c r="B26" s="527"/>
      <c r="C26" s="527"/>
      <c r="D26" s="527"/>
      <c r="E26" s="527"/>
      <c r="F26" s="527"/>
      <c r="G26" s="527"/>
      <c r="H26" s="527"/>
      <c r="I26" s="527"/>
    </row>
    <row r="27" spans="1:9" ht="16.5" x14ac:dyDescent="0.25">
      <c r="A27" s="34"/>
      <c r="B27" s="34"/>
      <c r="C27" s="34"/>
      <c r="D27" s="34"/>
      <c r="E27" s="34"/>
      <c r="F27" s="34"/>
      <c r="G27" s="34"/>
      <c r="H27" s="34"/>
      <c r="I27" s="34"/>
    </row>
    <row r="28" spans="1:9" ht="92.1" customHeight="1" x14ac:dyDescent="0.25">
      <c r="A28" s="524"/>
      <c r="B28" s="525"/>
      <c r="C28" s="525"/>
      <c r="D28" s="525"/>
      <c r="E28" s="525"/>
      <c r="F28" s="525"/>
      <c r="G28" s="525"/>
      <c r="H28" s="525"/>
      <c r="I28" s="526"/>
    </row>
    <row r="29" spans="1:9" ht="16.5" x14ac:dyDescent="0.25">
      <c r="A29" s="34"/>
      <c r="B29" s="34"/>
      <c r="C29" s="34"/>
      <c r="D29" s="34"/>
      <c r="E29" s="34"/>
      <c r="F29" s="34"/>
      <c r="G29" s="34"/>
      <c r="H29" s="34"/>
      <c r="I29" s="34"/>
    </row>
    <row r="30" spans="1:9" ht="42.75" customHeight="1" x14ac:dyDescent="0.25">
      <c r="A30" s="553" t="s">
        <v>69</v>
      </c>
      <c r="B30" s="553"/>
      <c r="C30" s="553"/>
      <c r="D30" s="553"/>
      <c r="E30" s="553"/>
      <c r="F30" s="553"/>
      <c r="G30" s="553"/>
      <c r="H30" s="553"/>
      <c r="I30" s="553"/>
    </row>
    <row r="31" spans="1:9" ht="16.5" x14ac:dyDescent="0.25">
      <c r="A31" s="34"/>
      <c r="B31" s="34"/>
      <c r="C31" s="34"/>
      <c r="D31" s="34"/>
      <c r="E31" s="34"/>
      <c r="F31" s="34"/>
      <c r="G31" s="34"/>
      <c r="H31" s="34"/>
      <c r="I31" s="34"/>
    </row>
    <row r="32" spans="1:9" ht="33" customHeight="1" x14ac:dyDescent="0.25">
      <c r="A32" s="524"/>
      <c r="B32" s="525"/>
      <c r="C32" s="525"/>
      <c r="D32" s="525"/>
      <c r="E32" s="525"/>
      <c r="F32" s="525"/>
      <c r="G32" s="525"/>
      <c r="H32" s="525"/>
      <c r="I32" s="526"/>
    </row>
    <row r="33" spans="1:9" ht="16.5" x14ac:dyDescent="0.25">
      <c r="A33" s="35"/>
      <c r="B33" s="35"/>
      <c r="C33" s="35"/>
      <c r="D33" s="35"/>
      <c r="E33" s="35"/>
      <c r="F33" s="35"/>
      <c r="G33" s="35"/>
      <c r="H33" s="35"/>
      <c r="I33" s="35"/>
    </row>
    <row r="34" spans="1:9" ht="33" customHeight="1" x14ac:dyDescent="0.25">
      <c r="A34" s="527" t="s">
        <v>71</v>
      </c>
      <c r="B34" s="527"/>
      <c r="C34" s="527"/>
      <c r="D34" s="527"/>
      <c r="E34" s="527"/>
      <c r="F34" s="527"/>
      <c r="G34" s="527"/>
      <c r="H34" s="527"/>
      <c r="I34" s="527"/>
    </row>
    <row r="35" spans="1:9" ht="16.5" x14ac:dyDescent="0.25">
      <c r="A35" s="35"/>
      <c r="B35" s="35"/>
      <c r="C35" s="35"/>
      <c r="D35" s="35"/>
      <c r="E35" s="35"/>
      <c r="F35" s="35"/>
      <c r="G35" s="35"/>
      <c r="H35" s="35"/>
      <c r="I35" s="35"/>
    </row>
    <row r="36" spans="1:9" ht="61.35" customHeight="1" x14ac:dyDescent="0.25">
      <c r="A36" s="537"/>
      <c r="B36" s="538"/>
      <c r="C36" s="538"/>
      <c r="D36" s="538"/>
      <c r="E36" s="538"/>
      <c r="F36" s="538"/>
      <c r="G36" s="538"/>
      <c r="H36" s="538"/>
      <c r="I36" s="539"/>
    </row>
    <row r="37" spans="1:9" ht="16.5" x14ac:dyDescent="0.25">
      <c r="A37" s="35"/>
      <c r="B37" s="35"/>
      <c r="C37" s="35"/>
      <c r="D37" s="35"/>
      <c r="E37" s="35"/>
      <c r="F37" s="35"/>
      <c r="G37" s="35"/>
      <c r="H37" s="35"/>
      <c r="I37" s="35"/>
    </row>
    <row r="38" spans="1:9" ht="20.45" customHeight="1" x14ac:dyDescent="0.25">
      <c r="A38" s="554" t="s">
        <v>73</v>
      </c>
      <c r="B38" s="554"/>
      <c r="C38" s="554"/>
      <c r="D38" s="554"/>
      <c r="E38" s="554"/>
      <c r="F38" s="554"/>
      <c r="G38" s="554"/>
      <c r="H38" s="554"/>
      <c r="I38" s="55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4"/>
      <c r="B46" s="525"/>
      <c r="C46" s="525"/>
      <c r="D46" s="525"/>
      <c r="E46" s="525"/>
      <c r="F46" s="525"/>
      <c r="G46" s="525"/>
      <c r="H46" s="525"/>
      <c r="I46" s="526"/>
    </row>
    <row r="47" spans="1:9" ht="16.5" x14ac:dyDescent="0.25">
      <c r="A47" s="35"/>
      <c r="B47" s="36"/>
      <c r="C47" s="35"/>
      <c r="D47" s="35"/>
      <c r="E47" s="35"/>
      <c r="F47" s="35"/>
      <c r="G47" s="35"/>
      <c r="H47" s="35"/>
      <c r="I47" s="35"/>
    </row>
    <row r="48" spans="1:9" ht="43.35" customHeight="1" x14ac:dyDescent="0.25">
      <c r="A48" s="527" t="s">
        <v>81</v>
      </c>
      <c r="B48" s="527"/>
      <c r="C48" s="527"/>
      <c r="D48" s="527"/>
      <c r="E48" s="527"/>
      <c r="F48" s="527"/>
      <c r="G48" s="527"/>
      <c r="H48" s="527"/>
      <c r="I48" s="527"/>
    </row>
    <row r="49" spans="1:9" ht="16.5" x14ac:dyDescent="0.25">
      <c r="A49" s="35"/>
      <c r="B49" s="36"/>
      <c r="C49" s="35"/>
      <c r="D49" s="35"/>
      <c r="E49" s="35"/>
      <c r="F49" s="35"/>
      <c r="G49" s="35"/>
      <c r="H49" s="35"/>
      <c r="I49" s="35"/>
    </row>
    <row r="50" spans="1:9" ht="22.35" customHeight="1" x14ac:dyDescent="0.25">
      <c r="A50" s="524"/>
      <c r="B50" s="525"/>
      <c r="C50" s="525"/>
      <c r="D50" s="525"/>
      <c r="E50" s="525"/>
      <c r="F50" s="525"/>
      <c r="G50" s="525"/>
      <c r="H50" s="525"/>
      <c r="I50" s="52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0" t="s">
        <v>83</v>
      </c>
      <c r="B56" s="520"/>
      <c r="C56" s="520"/>
      <c r="D56" s="520"/>
      <c r="E56" s="520"/>
      <c r="F56" s="520"/>
      <c r="G56" s="520"/>
      <c r="H56" s="520"/>
      <c r="I56" s="52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0" t="s">
        <v>52</v>
      </c>
      <c r="B68" s="520"/>
      <c r="C68" s="520"/>
      <c r="D68" s="520"/>
      <c r="E68" s="520"/>
      <c r="F68" s="520"/>
      <c r="G68" s="520"/>
      <c r="H68" s="520"/>
      <c r="I68" s="52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3" t="s">
        <v>85</v>
      </c>
      <c r="B83" s="553"/>
      <c r="C83" s="553"/>
      <c r="D83" s="553"/>
      <c r="E83" s="553"/>
      <c r="F83" s="553"/>
      <c r="G83" s="553"/>
      <c r="H83" s="553"/>
      <c r="I83" s="553"/>
    </row>
    <row r="84" spans="1:9" x14ac:dyDescent="0.25">
      <c r="A84" s="24"/>
    </row>
    <row r="85" spans="1:9" ht="75.75" customHeight="1" x14ac:dyDescent="0.25">
      <c r="A85" s="550" t="s">
        <v>86</v>
      </c>
      <c r="B85" s="551"/>
      <c r="C85" s="551"/>
      <c r="D85" s="551"/>
      <c r="E85" s="551"/>
      <c r="F85" s="551"/>
      <c r="G85" s="551"/>
      <c r="H85" s="551"/>
      <c r="I85" s="552"/>
    </row>
    <row r="87" spans="1:9" ht="59.1" customHeight="1" x14ac:dyDescent="0.25">
      <c r="A87" s="521"/>
      <c r="B87" s="522"/>
      <c r="C87" s="522"/>
      <c r="D87" s="522"/>
      <c r="E87" s="522"/>
      <c r="F87" s="522"/>
      <c r="G87" s="522"/>
      <c r="H87" s="522"/>
      <c r="I87" s="523"/>
    </row>
  </sheetData>
  <customSheetViews>
    <customSheetView guid="{CC421301-7D2A-4DBE-94A6-924C3287D0FE}"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4D895310-04B4-4FFF-ADA4-767CB2A31A7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541" t="s">
        <v>34</v>
      </c>
      <c r="B2" s="541"/>
      <c r="C2" s="541" t="s">
        <v>35</v>
      </c>
      <c r="D2" s="541"/>
      <c r="E2" s="546" t="s">
        <v>36</v>
      </c>
      <c r="F2" s="547"/>
      <c r="G2" s="547"/>
      <c r="H2" s="555" t="s">
        <v>41</v>
      </c>
      <c r="I2" s="555"/>
    </row>
    <row r="3" spans="1:9" x14ac:dyDescent="0.25">
      <c r="A3" s="544" t="s">
        <v>54</v>
      </c>
      <c r="B3" s="544"/>
      <c r="C3" s="544" t="s">
        <v>55</v>
      </c>
      <c r="D3" s="544"/>
      <c r="E3" s="548" t="s">
        <v>38</v>
      </c>
      <c r="F3" s="548"/>
      <c r="G3" s="548"/>
      <c r="H3" s="556">
        <f>I64</f>
        <v>1049869</v>
      </c>
      <c r="I3" s="557"/>
    </row>
    <row r="4" spans="1:9" x14ac:dyDescent="0.25">
      <c r="A4" s="544"/>
      <c r="B4" s="544"/>
      <c r="C4" s="544"/>
      <c r="D4" s="544"/>
      <c r="E4" s="549" t="s">
        <v>56</v>
      </c>
      <c r="F4" s="544"/>
      <c r="G4" s="544"/>
      <c r="H4" s="558"/>
      <c r="I4" s="559"/>
    </row>
    <row r="5" spans="1:9" ht="23.1" customHeight="1" x14ac:dyDescent="0.25">
      <c r="A5" s="528" t="s">
        <v>57</v>
      </c>
      <c r="B5" s="529"/>
      <c r="C5" s="26"/>
      <c r="D5" s="26"/>
      <c r="E5" s="26"/>
      <c r="F5" s="26"/>
      <c r="G5" s="26"/>
      <c r="H5" s="26"/>
      <c r="I5" s="27"/>
    </row>
    <row r="6" spans="1:9" ht="114" customHeight="1" x14ac:dyDescent="0.25">
      <c r="A6" s="538" t="s">
        <v>58</v>
      </c>
      <c r="B6" s="538"/>
      <c r="C6" s="538"/>
      <c r="D6" s="538"/>
      <c r="E6" s="538"/>
      <c r="F6" s="538"/>
      <c r="G6" s="538"/>
      <c r="H6" s="538"/>
      <c r="I6" s="539"/>
    </row>
    <row r="7" spans="1:9" x14ac:dyDescent="0.25">
      <c r="A7" s="533" t="s">
        <v>53</v>
      </c>
      <c r="B7" s="534"/>
      <c r="C7" s="534"/>
      <c r="D7" s="28"/>
      <c r="E7" s="29"/>
      <c r="F7" s="29"/>
      <c r="G7" s="29"/>
      <c r="H7" s="29"/>
      <c r="I7" s="30"/>
    </row>
    <row r="8" spans="1:9" x14ac:dyDescent="0.25">
      <c r="A8" s="535" t="s">
        <v>45</v>
      </c>
      <c r="B8" s="536"/>
      <c r="C8" s="536"/>
      <c r="D8" s="53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4" t="s">
        <v>60</v>
      </c>
      <c r="B12" s="525"/>
      <c r="C12" s="525"/>
      <c r="D12" s="525"/>
      <c r="E12" s="525"/>
      <c r="F12" s="525"/>
      <c r="G12" s="525"/>
      <c r="H12" s="525"/>
      <c r="I12" s="526"/>
    </row>
    <row r="13" spans="1:9" ht="16.5" x14ac:dyDescent="0.25">
      <c r="A13" s="34"/>
      <c r="B13" s="34"/>
      <c r="C13" s="34"/>
      <c r="D13" s="34"/>
      <c r="E13" s="34"/>
      <c r="F13" s="34"/>
      <c r="G13" s="34"/>
      <c r="H13" s="34"/>
      <c r="I13" s="34"/>
    </row>
    <row r="14" spans="1:9" ht="23.1" customHeight="1" x14ac:dyDescent="0.25">
      <c r="A14" s="527" t="s">
        <v>61</v>
      </c>
      <c r="B14" s="527"/>
      <c r="C14" s="527"/>
      <c r="D14" s="527"/>
      <c r="E14" s="527"/>
      <c r="F14" s="527"/>
      <c r="G14" s="527"/>
      <c r="H14" s="527"/>
      <c r="I14" s="527"/>
    </row>
    <row r="15" spans="1:9" ht="16.5" x14ac:dyDescent="0.25">
      <c r="A15" s="34"/>
      <c r="B15" s="34"/>
      <c r="C15" s="34"/>
      <c r="D15" s="34"/>
      <c r="E15" s="34"/>
      <c r="F15" s="34"/>
      <c r="G15" s="34"/>
      <c r="H15" s="34"/>
      <c r="I15" s="34"/>
    </row>
    <row r="16" spans="1:9" ht="57" customHeight="1" x14ac:dyDescent="0.25">
      <c r="A16" s="524" t="s">
        <v>62</v>
      </c>
      <c r="B16" s="525"/>
      <c r="C16" s="525"/>
      <c r="D16" s="525"/>
      <c r="E16" s="525"/>
      <c r="F16" s="525"/>
      <c r="G16" s="525"/>
      <c r="H16" s="525"/>
      <c r="I16" s="526"/>
    </row>
    <row r="17" spans="1:9" ht="8.1" customHeight="1" x14ac:dyDescent="0.25">
      <c r="A17" s="34"/>
      <c r="B17" s="34"/>
      <c r="C17" s="34"/>
      <c r="D17" s="34"/>
      <c r="E17" s="34"/>
      <c r="F17" s="34"/>
      <c r="G17" s="34"/>
      <c r="H17" s="34"/>
      <c r="I17" s="34"/>
    </row>
    <row r="18" spans="1:9" ht="15" customHeight="1" x14ac:dyDescent="0.25">
      <c r="A18" s="527" t="s">
        <v>63</v>
      </c>
      <c r="B18" s="527"/>
      <c r="C18" s="527"/>
      <c r="D18" s="527"/>
      <c r="E18" s="527"/>
      <c r="F18" s="527"/>
      <c r="G18" s="527"/>
      <c r="H18" s="527"/>
      <c r="I18" s="527"/>
    </row>
    <row r="19" spans="1:9" ht="16.5" x14ac:dyDescent="0.25">
      <c r="A19" s="34"/>
      <c r="B19" s="34"/>
      <c r="C19" s="34"/>
      <c r="D19" s="34"/>
      <c r="E19" s="34"/>
      <c r="F19" s="34"/>
      <c r="G19" s="34"/>
      <c r="H19" s="34"/>
      <c r="I19" s="34"/>
    </row>
    <row r="20" spans="1:9" ht="33" customHeight="1" x14ac:dyDescent="0.25">
      <c r="A20" s="524" t="s">
        <v>64</v>
      </c>
      <c r="B20" s="525"/>
      <c r="C20" s="525"/>
      <c r="D20" s="525"/>
      <c r="E20" s="525"/>
      <c r="F20" s="525"/>
      <c r="G20" s="525"/>
      <c r="H20" s="525"/>
      <c r="I20" s="526"/>
    </row>
    <row r="21" spans="1:9" x14ac:dyDescent="0.25">
      <c r="A21" s="540" t="s">
        <v>65</v>
      </c>
      <c r="B21" s="540"/>
      <c r="C21" s="540"/>
      <c r="D21" s="540"/>
      <c r="E21" s="540"/>
      <c r="F21" s="540"/>
      <c r="G21" s="540"/>
      <c r="H21" s="540"/>
      <c r="I21" s="540"/>
    </row>
    <row r="22" spans="1:9" x14ac:dyDescent="0.25">
      <c r="A22" s="527"/>
      <c r="B22" s="527"/>
      <c r="C22" s="527"/>
      <c r="D22" s="527"/>
      <c r="E22" s="527"/>
      <c r="F22" s="527"/>
      <c r="G22" s="527"/>
      <c r="H22" s="527"/>
      <c r="I22" s="527"/>
    </row>
    <row r="23" spans="1:9" ht="16.5" x14ac:dyDescent="0.25">
      <c r="A23" s="34"/>
      <c r="B23" s="34"/>
      <c r="C23" s="34"/>
      <c r="D23" s="34"/>
      <c r="E23" s="34"/>
      <c r="F23" s="34"/>
      <c r="G23" s="34"/>
      <c r="H23" s="34"/>
      <c r="I23" s="34"/>
    </row>
    <row r="24" spans="1:9" ht="74.45" customHeight="1" x14ac:dyDescent="0.25">
      <c r="A24" s="524" t="s">
        <v>66</v>
      </c>
      <c r="B24" s="525"/>
      <c r="C24" s="525"/>
      <c r="D24" s="525"/>
      <c r="E24" s="525"/>
      <c r="F24" s="525"/>
      <c r="G24" s="525"/>
      <c r="H24" s="525"/>
      <c r="I24" s="526"/>
    </row>
    <row r="25" spans="1:9" ht="16.5" x14ac:dyDescent="0.25">
      <c r="A25" s="34"/>
      <c r="B25" s="34"/>
      <c r="C25" s="34"/>
      <c r="D25" s="34"/>
      <c r="E25" s="34"/>
      <c r="F25" s="34"/>
      <c r="G25" s="34"/>
      <c r="H25" s="34"/>
      <c r="I25" s="34"/>
    </row>
    <row r="26" spans="1:9" ht="16.5" x14ac:dyDescent="0.25">
      <c r="A26" s="527" t="s">
        <v>67</v>
      </c>
      <c r="B26" s="527"/>
      <c r="C26" s="527"/>
      <c r="D26" s="527"/>
      <c r="E26" s="527"/>
      <c r="F26" s="527"/>
      <c r="G26" s="527"/>
      <c r="H26" s="527"/>
      <c r="I26" s="527"/>
    </row>
    <row r="27" spans="1:9" ht="16.5" x14ac:dyDescent="0.25">
      <c r="A27" s="34"/>
      <c r="B27" s="34"/>
      <c r="C27" s="34"/>
      <c r="D27" s="34"/>
      <c r="E27" s="34"/>
      <c r="F27" s="34"/>
      <c r="G27" s="34"/>
      <c r="H27" s="34"/>
      <c r="I27" s="34"/>
    </row>
    <row r="28" spans="1:9" ht="92.1" customHeight="1" x14ac:dyDescent="0.25">
      <c r="A28" s="527" t="s">
        <v>68</v>
      </c>
      <c r="B28" s="527"/>
      <c r="C28" s="527"/>
      <c r="D28" s="527"/>
      <c r="E28" s="527"/>
      <c r="F28" s="527"/>
      <c r="G28" s="527"/>
      <c r="H28" s="527"/>
      <c r="I28" s="560"/>
    </row>
    <row r="29" spans="1:9" ht="16.5" x14ac:dyDescent="0.25">
      <c r="A29" s="34"/>
      <c r="B29" s="34"/>
      <c r="C29" s="34"/>
      <c r="D29" s="34"/>
      <c r="E29" s="34"/>
      <c r="F29" s="34"/>
      <c r="G29" s="34"/>
      <c r="H29" s="34"/>
      <c r="I29" s="34"/>
    </row>
    <row r="30" spans="1:9" ht="42.75" customHeight="1" x14ac:dyDescent="0.25">
      <c r="A30" s="553" t="s">
        <v>69</v>
      </c>
      <c r="B30" s="553"/>
      <c r="C30" s="553"/>
      <c r="D30" s="553"/>
      <c r="E30" s="553"/>
      <c r="F30" s="553"/>
      <c r="G30" s="553"/>
      <c r="H30" s="553"/>
      <c r="I30" s="553"/>
    </row>
    <row r="31" spans="1:9" ht="16.5" x14ac:dyDescent="0.25">
      <c r="A31" s="34"/>
      <c r="B31" s="34"/>
      <c r="C31" s="34"/>
      <c r="D31" s="34"/>
      <c r="E31" s="34"/>
      <c r="F31" s="34"/>
      <c r="G31" s="34"/>
      <c r="H31" s="34"/>
      <c r="I31" s="34"/>
    </row>
    <row r="32" spans="1:9" ht="33" customHeight="1" x14ac:dyDescent="0.25">
      <c r="A32" s="524" t="s">
        <v>70</v>
      </c>
      <c r="B32" s="525"/>
      <c r="C32" s="525"/>
      <c r="D32" s="525"/>
      <c r="E32" s="525"/>
      <c r="F32" s="525"/>
      <c r="G32" s="525"/>
      <c r="H32" s="525"/>
      <c r="I32" s="526"/>
    </row>
    <row r="33" spans="1:9" ht="16.5" x14ac:dyDescent="0.25">
      <c r="A33" s="35"/>
      <c r="B33" s="35"/>
      <c r="C33" s="35"/>
      <c r="D33" s="35"/>
      <c r="E33" s="35"/>
      <c r="F33" s="35"/>
      <c r="G33" s="35"/>
      <c r="H33" s="35"/>
      <c r="I33" s="35"/>
    </row>
    <row r="34" spans="1:9" ht="33" customHeight="1" x14ac:dyDescent="0.25">
      <c r="A34" s="527" t="s">
        <v>71</v>
      </c>
      <c r="B34" s="527"/>
      <c r="C34" s="527"/>
      <c r="D34" s="527"/>
      <c r="E34" s="527"/>
      <c r="F34" s="527"/>
      <c r="G34" s="527"/>
      <c r="H34" s="527"/>
      <c r="I34" s="527"/>
    </row>
    <row r="35" spans="1:9" ht="16.5" x14ac:dyDescent="0.25">
      <c r="A35" s="35"/>
      <c r="B35" s="35"/>
      <c r="C35" s="35"/>
      <c r="D35" s="35"/>
      <c r="E35" s="35"/>
      <c r="F35" s="35"/>
      <c r="G35" s="35"/>
      <c r="H35" s="35"/>
      <c r="I35" s="35"/>
    </row>
    <row r="36" spans="1:9" ht="61.35" customHeight="1" x14ac:dyDescent="0.25">
      <c r="A36" s="537" t="s">
        <v>72</v>
      </c>
      <c r="B36" s="538"/>
      <c r="C36" s="538"/>
      <c r="D36" s="538"/>
      <c r="E36" s="538"/>
      <c r="F36" s="538"/>
      <c r="G36" s="538"/>
      <c r="H36" s="538"/>
      <c r="I36" s="539"/>
    </row>
    <row r="37" spans="1:9" ht="16.5" x14ac:dyDescent="0.25">
      <c r="A37" s="35"/>
      <c r="B37" s="35"/>
      <c r="C37" s="35"/>
      <c r="D37" s="35"/>
      <c r="E37" s="35"/>
      <c r="F37" s="35"/>
      <c r="G37" s="35"/>
      <c r="H37" s="35"/>
      <c r="I37" s="35"/>
    </row>
    <row r="38" spans="1:9" ht="20.45" customHeight="1" x14ac:dyDescent="0.25">
      <c r="A38" s="554" t="s">
        <v>73</v>
      </c>
      <c r="B38" s="554"/>
      <c r="C38" s="554"/>
      <c r="D38" s="554"/>
      <c r="E38" s="554"/>
      <c r="F38" s="554"/>
      <c r="G38" s="554"/>
      <c r="H38" s="554"/>
      <c r="I38" s="55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4" t="s">
        <v>80</v>
      </c>
      <c r="B46" s="525"/>
      <c r="C46" s="525"/>
      <c r="D46" s="525"/>
      <c r="E46" s="525"/>
      <c r="F46" s="525"/>
      <c r="G46" s="525"/>
      <c r="H46" s="525"/>
      <c r="I46" s="526"/>
    </row>
    <row r="47" spans="1:9" ht="16.5" x14ac:dyDescent="0.25">
      <c r="A47" s="35"/>
      <c r="B47" s="36"/>
      <c r="C47" s="35"/>
      <c r="D47" s="35"/>
      <c r="E47" s="35"/>
      <c r="F47" s="35"/>
      <c r="G47" s="35"/>
      <c r="H47" s="35"/>
      <c r="I47" s="35"/>
    </row>
    <row r="48" spans="1:9" ht="43.35" customHeight="1" x14ac:dyDescent="0.25">
      <c r="A48" s="527" t="s">
        <v>81</v>
      </c>
      <c r="B48" s="527"/>
      <c r="C48" s="527"/>
      <c r="D48" s="527"/>
      <c r="E48" s="527"/>
      <c r="F48" s="527"/>
      <c r="G48" s="527"/>
      <c r="H48" s="527"/>
      <c r="I48" s="527"/>
    </row>
    <row r="49" spans="1:9" ht="16.5" x14ac:dyDescent="0.25">
      <c r="A49" s="35"/>
      <c r="B49" s="36"/>
      <c r="C49" s="35"/>
      <c r="D49" s="35"/>
      <c r="E49" s="35"/>
      <c r="F49" s="35"/>
      <c r="G49" s="35"/>
      <c r="H49" s="35"/>
      <c r="I49" s="35"/>
    </row>
    <row r="50" spans="1:9" ht="22.35" customHeight="1" x14ac:dyDescent="0.25">
      <c r="A50" s="524" t="s">
        <v>82</v>
      </c>
      <c r="B50" s="525"/>
      <c r="C50" s="525"/>
      <c r="D50" s="525"/>
      <c r="E50" s="525"/>
      <c r="F50" s="525"/>
      <c r="G50" s="525"/>
      <c r="H50" s="525"/>
      <c r="I50" s="52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0" t="s">
        <v>83</v>
      </c>
      <c r="B56" s="520"/>
      <c r="C56" s="520"/>
      <c r="D56" s="520"/>
      <c r="E56" s="520"/>
      <c r="F56" s="520"/>
      <c r="G56" s="520"/>
      <c r="H56" s="520"/>
      <c r="I56" s="52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0" t="s">
        <v>52</v>
      </c>
      <c r="B68" s="520"/>
      <c r="C68" s="520"/>
      <c r="D68" s="520"/>
      <c r="E68" s="520"/>
      <c r="F68" s="520"/>
      <c r="G68" s="520"/>
      <c r="H68" s="520"/>
      <c r="I68" s="52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53" t="s">
        <v>85</v>
      </c>
      <c r="B83" s="553"/>
      <c r="C83" s="553"/>
      <c r="D83" s="553"/>
      <c r="E83" s="553"/>
      <c r="F83" s="553"/>
      <c r="G83" s="553"/>
      <c r="H83" s="553"/>
      <c r="I83" s="553"/>
    </row>
    <row r="84" spans="1:9" x14ac:dyDescent="0.25">
      <c r="A84" s="24"/>
    </row>
    <row r="85" spans="1:9" ht="75.75" customHeight="1" x14ac:dyDescent="0.25">
      <c r="A85" s="550" t="s">
        <v>86</v>
      </c>
      <c r="B85" s="551"/>
      <c r="C85" s="551"/>
      <c r="D85" s="551"/>
      <c r="E85" s="551"/>
      <c r="F85" s="551"/>
      <c r="G85" s="551"/>
      <c r="H85" s="551"/>
      <c r="I85" s="552"/>
    </row>
    <row r="87" spans="1:9" ht="59.1" customHeight="1" x14ac:dyDescent="0.25">
      <c r="A87" s="521"/>
      <c r="B87" s="522"/>
      <c r="C87" s="522"/>
      <c r="D87" s="522"/>
      <c r="E87" s="522"/>
      <c r="F87" s="522"/>
      <c r="G87" s="522"/>
      <c r="H87" s="523"/>
    </row>
  </sheetData>
  <customSheetViews>
    <customSheetView guid="{CC421301-7D2A-4DBE-94A6-924C3287D0FE}"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4D895310-04B4-4FFF-ADA4-767CB2A31A7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85" zoomScaleNormal="85" zoomScaleSheetLayoutView="85" workbookViewId="0">
      <selection activeCell="F13" sqref="F13:H13"/>
    </sheetView>
  </sheetViews>
  <sheetFormatPr defaultColWidth="8.625" defaultRowHeight="15" outlineLevelRow="1" outlineLevelCol="1" x14ac:dyDescent="0.25"/>
  <cols>
    <col min="1" max="1" width="7.875" style="114" hidden="1" customWidth="1"/>
    <col min="2" max="2" width="27.375" style="114" customWidth="1"/>
    <col min="3" max="8" width="17.625" style="114" customWidth="1"/>
    <col min="9" max="9" width="20.25" style="114" customWidth="1"/>
    <col min="10" max="10" width="23.375" style="114" customWidth="1"/>
    <col min="11" max="11" width="3.5" style="114" hidden="1" customWidth="1"/>
    <col min="12" max="21" width="19.25" style="114" customWidth="1"/>
    <col min="22" max="22" width="19.25" style="114" customWidth="1" outlineLevel="1"/>
    <col min="23" max="23" width="22" style="114" customWidth="1" outlineLevel="1"/>
    <col min="24" max="26" width="8.625" style="114" customWidth="1" outlineLevel="1"/>
    <col min="27" max="27" width="46.5" style="114" customWidth="1" outlineLevel="1"/>
    <col min="28" max="30" width="8.625" style="114" customWidth="1" outlineLevel="1"/>
    <col min="31" max="16384" width="8.625" style="114"/>
  </cols>
  <sheetData>
    <row r="1" spans="1:29" ht="17.45" customHeight="1" thickBot="1" x14ac:dyDescent="0.35">
      <c r="A1" s="128"/>
      <c r="B1" s="354" t="s">
        <v>188</v>
      </c>
      <c r="C1" s="355"/>
      <c r="D1" s="364" t="s">
        <v>159</v>
      </c>
      <c r="E1" s="365"/>
      <c r="F1" s="365"/>
      <c r="G1" s="365"/>
      <c r="H1" s="366"/>
      <c r="I1" s="302" t="s">
        <v>113</v>
      </c>
      <c r="J1" s="241">
        <v>43282</v>
      </c>
      <c r="W1" s="173" t="s">
        <v>215</v>
      </c>
    </row>
    <row r="2" spans="1:29" ht="18.75" customHeight="1" thickTop="1" x14ac:dyDescent="0.3">
      <c r="A2" s="128"/>
      <c r="B2" s="563" t="str">
        <f>CONCATENATE(C3,C4,"_",C5,C6)</f>
        <v>19GOT_CO1</v>
      </c>
      <c r="C2" s="564"/>
      <c r="D2" s="358" t="s">
        <v>368</v>
      </c>
      <c r="E2" s="359"/>
      <c r="F2" s="359"/>
      <c r="G2" s="359"/>
      <c r="H2" s="360"/>
      <c r="I2" s="356" t="s">
        <v>101</v>
      </c>
      <c r="J2" s="357"/>
      <c r="W2" s="173" t="s">
        <v>216</v>
      </c>
      <c r="X2" s="174" t="s">
        <v>249</v>
      </c>
      <c r="Y2" s="175" t="s">
        <v>250</v>
      </c>
      <c r="Z2" s="175" t="s">
        <v>237</v>
      </c>
      <c r="AA2" s="175" t="s">
        <v>251</v>
      </c>
      <c r="AC2" s="176" t="s">
        <v>101</v>
      </c>
    </row>
    <row r="3" spans="1:29" ht="17.25" customHeight="1" x14ac:dyDescent="0.3">
      <c r="A3" s="128"/>
      <c r="B3" s="242" t="s">
        <v>235</v>
      </c>
      <c r="C3" s="225">
        <v>19</v>
      </c>
      <c r="D3" s="358" t="s">
        <v>369</v>
      </c>
      <c r="E3" s="359"/>
      <c r="F3" s="359"/>
      <c r="G3" s="359"/>
      <c r="H3" s="360"/>
      <c r="I3" s="177">
        <v>43281</v>
      </c>
      <c r="J3" s="243"/>
      <c r="X3" s="178">
        <v>16</v>
      </c>
      <c r="Y3" s="178" t="s">
        <v>241</v>
      </c>
      <c r="Z3" s="178" t="s">
        <v>226</v>
      </c>
      <c r="AA3" s="179">
        <v>1</v>
      </c>
      <c r="AC3" s="176" t="s">
        <v>270</v>
      </c>
    </row>
    <row r="4" spans="1:29" ht="17.25" x14ac:dyDescent="0.3">
      <c r="A4" s="128"/>
      <c r="B4" s="242" t="s">
        <v>236</v>
      </c>
      <c r="C4" s="225" t="s">
        <v>238</v>
      </c>
      <c r="D4" s="367" t="str">
        <f>"NEW  " &amp; Project_Name</f>
        <v>NEW  ERP (Enterprise Resource Planning) System</v>
      </c>
      <c r="E4" s="368"/>
      <c r="F4" s="368"/>
      <c r="G4" s="368"/>
      <c r="H4" s="369"/>
      <c r="I4" s="180"/>
      <c r="J4" s="244"/>
      <c r="X4" s="178">
        <v>17</v>
      </c>
      <c r="Y4" s="178" t="s">
        <v>239</v>
      </c>
      <c r="Z4" s="178" t="s">
        <v>225</v>
      </c>
      <c r="AA4" s="179">
        <v>2</v>
      </c>
      <c r="AC4" s="176" t="s">
        <v>271</v>
      </c>
    </row>
    <row r="5" spans="1:29" ht="12.75" hidden="1" customHeight="1" x14ac:dyDescent="0.25">
      <c r="A5" s="128"/>
      <c r="B5" s="242" t="s">
        <v>247</v>
      </c>
      <c r="C5" s="225" t="s">
        <v>245</v>
      </c>
      <c r="D5" s="245"/>
      <c r="E5" s="245"/>
      <c r="F5" s="245"/>
      <c r="G5" s="245"/>
      <c r="H5" s="245"/>
      <c r="I5" s="222"/>
      <c r="J5" s="246"/>
      <c r="X5" s="178">
        <v>18</v>
      </c>
      <c r="Y5" s="178" t="s">
        <v>240</v>
      </c>
      <c r="Z5" s="178" t="s">
        <v>227</v>
      </c>
      <c r="AA5" s="179">
        <v>3</v>
      </c>
      <c r="AC5" s="176" t="s">
        <v>272</v>
      </c>
    </row>
    <row r="6" spans="1:29" hidden="1" x14ac:dyDescent="0.25">
      <c r="A6" s="182"/>
      <c r="B6" s="242" t="s">
        <v>248</v>
      </c>
      <c r="C6" s="226">
        <v>1</v>
      </c>
      <c r="D6" s="227"/>
      <c r="E6" s="227"/>
      <c r="F6" s="227"/>
      <c r="G6" s="227"/>
      <c r="H6" s="227"/>
      <c r="I6" s="183"/>
      <c r="J6" s="247"/>
      <c r="K6" s="184"/>
      <c r="L6" s="184"/>
      <c r="M6" s="184"/>
      <c r="N6" s="184"/>
      <c r="O6" s="184"/>
      <c r="P6" s="184"/>
      <c r="Q6" s="184"/>
      <c r="R6" s="184"/>
      <c r="S6" s="184"/>
      <c r="T6" s="184"/>
      <c r="U6" s="184"/>
      <c r="V6" s="184"/>
      <c r="X6" s="178">
        <v>19</v>
      </c>
      <c r="Y6" s="178" t="s">
        <v>238</v>
      </c>
      <c r="Z6" s="178" t="s">
        <v>228</v>
      </c>
      <c r="AA6" s="179">
        <v>4</v>
      </c>
      <c r="AC6" s="176" t="s">
        <v>273</v>
      </c>
    </row>
    <row r="7" spans="1:29" ht="30.6" hidden="1" customHeight="1" x14ac:dyDescent="0.4">
      <c r="A7" s="185"/>
      <c r="B7" s="248" t="s">
        <v>157</v>
      </c>
      <c r="C7" s="249"/>
      <c r="D7" s="249"/>
      <c r="E7" s="249"/>
      <c r="F7" s="249"/>
      <c r="G7" s="249"/>
      <c r="H7" s="249"/>
      <c r="I7" s="249"/>
      <c r="J7" s="250"/>
      <c r="K7" s="185"/>
      <c r="L7" s="185"/>
      <c r="M7" s="185"/>
      <c r="N7" s="185"/>
      <c r="O7" s="185"/>
      <c r="P7" s="185"/>
      <c r="Q7" s="185"/>
      <c r="R7" s="185"/>
      <c r="S7" s="185"/>
      <c r="T7" s="185"/>
      <c r="U7" s="185"/>
      <c r="V7" s="185"/>
      <c r="X7" s="178">
        <v>20</v>
      </c>
      <c r="Y7" s="178" t="s">
        <v>244</v>
      </c>
      <c r="Z7" s="178" t="s">
        <v>245</v>
      </c>
      <c r="AA7" s="179">
        <v>5</v>
      </c>
    </row>
    <row r="8" spans="1:29" ht="15" hidden="1" customHeight="1" x14ac:dyDescent="0.25">
      <c r="A8" s="186"/>
      <c r="B8" s="361" t="s">
        <v>129</v>
      </c>
      <c r="C8" s="362"/>
      <c r="D8" s="362"/>
      <c r="E8" s="362"/>
      <c r="F8" s="362"/>
      <c r="G8" s="362"/>
      <c r="H8" s="362"/>
      <c r="I8" s="362"/>
      <c r="J8" s="363"/>
      <c r="K8" s="186"/>
      <c r="L8" s="187"/>
      <c r="M8" s="187"/>
      <c r="N8" s="187"/>
      <c r="O8" s="187"/>
      <c r="P8" s="187"/>
      <c r="Q8" s="187"/>
      <c r="R8" s="187"/>
      <c r="S8" s="187"/>
      <c r="T8" s="187"/>
      <c r="U8" s="187"/>
      <c r="V8" s="187"/>
      <c r="X8" s="178">
        <v>21</v>
      </c>
      <c r="Y8" s="178" t="s">
        <v>242</v>
      </c>
      <c r="Z8" s="178" t="s">
        <v>246</v>
      </c>
      <c r="AA8" s="179">
        <v>6</v>
      </c>
    </row>
    <row r="9" spans="1:29" hidden="1" x14ac:dyDescent="0.25">
      <c r="A9" s="181"/>
      <c r="B9" s="251"/>
      <c r="C9" s="222"/>
      <c r="D9" s="222"/>
      <c r="E9" s="222"/>
      <c r="F9" s="222"/>
      <c r="G9" s="222"/>
      <c r="H9" s="222"/>
      <c r="I9" s="222"/>
      <c r="J9" s="246"/>
      <c r="X9" s="178">
        <v>22</v>
      </c>
      <c r="Y9" s="178" t="s">
        <v>243</v>
      </c>
      <c r="Z9" s="174"/>
      <c r="AA9" s="179">
        <v>7</v>
      </c>
    </row>
    <row r="10" spans="1:29" x14ac:dyDescent="0.25">
      <c r="A10" s="128"/>
      <c r="B10" s="370" t="s">
        <v>34</v>
      </c>
      <c r="C10" s="339"/>
      <c r="D10" s="339" t="s">
        <v>35</v>
      </c>
      <c r="E10" s="339"/>
      <c r="F10" s="339" t="s">
        <v>36</v>
      </c>
      <c r="G10" s="339"/>
      <c r="H10" s="339"/>
      <c r="I10" s="339" t="s">
        <v>266</v>
      </c>
      <c r="J10" s="340"/>
      <c r="X10" s="178">
        <v>23</v>
      </c>
      <c r="Y10" s="188"/>
      <c r="Z10" s="188"/>
      <c r="AA10" s="179">
        <v>8</v>
      </c>
    </row>
    <row r="11" spans="1:29" ht="18" customHeight="1" x14ac:dyDescent="0.25">
      <c r="A11" s="128"/>
      <c r="B11" s="342" t="s">
        <v>355</v>
      </c>
      <c r="C11" s="343"/>
      <c r="D11" s="346" t="s">
        <v>187</v>
      </c>
      <c r="E11" s="346"/>
      <c r="F11" s="341" t="s">
        <v>356</v>
      </c>
      <c r="G11" s="341"/>
      <c r="H11" s="341"/>
      <c r="I11" s="189" t="s">
        <v>275</v>
      </c>
      <c r="J11" s="252">
        <f>IF($I$2=$AC$2,IF($J$129&gt;0,$D$92*($D$129/($D$129+$D$141)),),)+IF($I$2=$AC$3,IF($J$129&gt;0,$E$92*($E$129/($E$129+$E$141)),),)</f>
        <v>0</v>
      </c>
      <c r="X11" s="178">
        <v>24</v>
      </c>
      <c r="Y11" s="188"/>
      <c r="AA11" s="179">
        <v>9</v>
      </c>
    </row>
    <row r="12" spans="1:29" ht="18" customHeight="1" x14ac:dyDescent="0.25">
      <c r="A12" s="128"/>
      <c r="B12" s="344"/>
      <c r="C12" s="345"/>
      <c r="D12" s="346"/>
      <c r="E12" s="346"/>
      <c r="F12" s="341" t="s">
        <v>357</v>
      </c>
      <c r="G12" s="341"/>
      <c r="H12" s="341"/>
      <c r="I12" s="189" t="s">
        <v>314</v>
      </c>
      <c r="J12" s="252">
        <f>IF($J$129&gt;0,SUM($D$92:$I$92)*(SUM($D$129:$I$129)/(SUM($D$129:$I$129,$D$141:$I$141))),)</f>
        <v>0</v>
      </c>
      <c r="X12" s="178">
        <v>25</v>
      </c>
      <c r="Y12" s="188"/>
      <c r="AA12" s="179">
        <v>10</v>
      </c>
    </row>
    <row r="13" spans="1:29" ht="15.75" x14ac:dyDescent="0.25">
      <c r="A13" s="128"/>
      <c r="B13" s="370" t="s">
        <v>39</v>
      </c>
      <c r="C13" s="339"/>
      <c r="D13" s="339" t="s">
        <v>40</v>
      </c>
      <c r="E13" s="339"/>
      <c r="F13" s="371" t="s">
        <v>378</v>
      </c>
      <c r="G13" s="371"/>
      <c r="H13" s="371"/>
      <c r="I13" s="339" t="s">
        <v>267</v>
      </c>
      <c r="J13" s="340"/>
      <c r="AA13" s="179">
        <v>11</v>
      </c>
    </row>
    <row r="14" spans="1:29" ht="15.75" customHeight="1" x14ac:dyDescent="0.25">
      <c r="A14" s="128"/>
      <c r="B14" s="381">
        <v>43282</v>
      </c>
      <c r="C14" s="382"/>
      <c r="D14" s="382">
        <v>44377</v>
      </c>
      <c r="E14" s="382"/>
      <c r="F14" s="390">
        <f>+J14</f>
        <v>25000</v>
      </c>
      <c r="G14" s="390"/>
      <c r="H14" s="390"/>
      <c r="I14" s="189" t="s">
        <v>275</v>
      </c>
      <c r="J14" s="252">
        <f>+D152</f>
        <v>25000</v>
      </c>
      <c r="AA14" s="179">
        <v>12</v>
      </c>
    </row>
    <row r="15" spans="1:29" ht="15.75" customHeight="1" x14ac:dyDescent="0.25">
      <c r="A15" s="128"/>
      <c r="B15" s="383"/>
      <c r="C15" s="384"/>
      <c r="D15" s="384"/>
      <c r="E15" s="384"/>
      <c r="F15" s="391"/>
      <c r="G15" s="391"/>
      <c r="H15" s="391"/>
      <c r="I15" s="228" t="s">
        <v>314</v>
      </c>
      <c r="J15" s="253">
        <f>IF($J$141&gt;0,SUM($D$92:$I$92)*(SUM($D$141:$I$141)/(SUM($D$129:$I$129,$D$141:$I$141))),)</f>
        <v>75000</v>
      </c>
      <c r="AA15" s="179">
        <v>13</v>
      </c>
    </row>
    <row r="16" spans="1:29" ht="28.7" customHeight="1" x14ac:dyDescent="0.25">
      <c r="A16" s="128"/>
      <c r="B16" s="372" t="s">
        <v>90</v>
      </c>
      <c r="C16" s="373"/>
      <c r="D16" s="385" t="s">
        <v>301</v>
      </c>
      <c r="E16" s="385"/>
      <c r="F16" s="385"/>
      <c r="G16" s="385"/>
      <c r="H16" s="385"/>
      <c r="I16" s="385"/>
      <c r="J16" s="386"/>
      <c r="AA16" s="179">
        <v>14</v>
      </c>
    </row>
    <row r="17" spans="1:27" ht="112.5" customHeight="1" x14ac:dyDescent="0.25">
      <c r="A17" s="128"/>
      <c r="B17" s="374" t="s">
        <v>379</v>
      </c>
      <c r="C17" s="375"/>
      <c r="D17" s="375"/>
      <c r="E17" s="375"/>
      <c r="F17" s="375"/>
      <c r="G17" s="375"/>
      <c r="H17" s="375"/>
      <c r="I17" s="375"/>
      <c r="J17" s="376"/>
      <c r="AA17" s="190">
        <v>15</v>
      </c>
    </row>
    <row r="18" spans="1:27" hidden="1" x14ac:dyDescent="0.25">
      <c r="A18" s="128"/>
      <c r="B18" s="254"/>
      <c r="C18" s="183"/>
      <c r="D18" s="183"/>
      <c r="E18" s="183"/>
      <c r="F18" s="183"/>
      <c r="G18" s="183"/>
      <c r="H18" s="183"/>
      <c r="I18" s="183"/>
      <c r="J18" s="247"/>
    </row>
    <row r="19" spans="1:27" s="193" customFormat="1" ht="17.25" hidden="1" customHeight="1" x14ac:dyDescent="0.25">
      <c r="A19" s="191"/>
      <c r="B19" s="255" t="s">
        <v>265</v>
      </c>
      <c r="C19" s="222"/>
      <c r="D19" s="222"/>
      <c r="E19" s="222"/>
      <c r="F19" s="222"/>
      <c r="G19" s="222"/>
      <c r="H19" s="222"/>
      <c r="I19" s="222"/>
      <c r="J19" s="246"/>
      <c r="K19" s="114"/>
      <c r="L19" s="114"/>
      <c r="M19" s="114"/>
      <c r="N19" s="114"/>
      <c r="O19" s="114"/>
      <c r="P19" s="114"/>
      <c r="Q19" s="114"/>
      <c r="R19" s="114"/>
      <c r="S19" s="114"/>
      <c r="T19" s="114"/>
      <c r="U19" s="114"/>
      <c r="V19" s="114"/>
      <c r="W19" s="192" t="s">
        <v>212</v>
      </c>
      <c r="X19" s="192" t="b">
        <v>0</v>
      </c>
    </row>
    <row r="20" spans="1:27" ht="15" hidden="1" customHeight="1" x14ac:dyDescent="0.25">
      <c r="A20" s="194" t="s">
        <v>133</v>
      </c>
      <c r="B20" s="256" t="s">
        <v>158</v>
      </c>
      <c r="C20" s="257"/>
      <c r="D20" s="257"/>
      <c r="E20" s="257"/>
      <c r="F20" s="257"/>
      <c r="G20" s="257"/>
      <c r="H20" s="257"/>
      <c r="I20" s="257"/>
      <c r="J20" s="258"/>
      <c r="W20" s="192" t="s">
        <v>258</v>
      </c>
      <c r="X20" s="192" t="b">
        <v>1</v>
      </c>
    </row>
    <row r="21" spans="1:27" ht="16.7" customHeight="1" x14ac:dyDescent="0.25">
      <c r="A21" s="194"/>
      <c r="B21" s="259" t="s">
        <v>370</v>
      </c>
      <c r="C21" s="230"/>
      <c r="D21" s="229" t="s">
        <v>137</v>
      </c>
      <c r="E21" s="231"/>
      <c r="F21" s="230"/>
      <c r="G21" s="229" t="s">
        <v>138</v>
      </c>
      <c r="H21" s="232"/>
      <c r="I21" s="231"/>
      <c r="J21" s="260"/>
      <c r="W21" s="192" t="s">
        <v>259</v>
      </c>
      <c r="X21" s="195" t="b">
        <v>0</v>
      </c>
    </row>
    <row r="22" spans="1:27" ht="53.25" customHeight="1" x14ac:dyDescent="0.25">
      <c r="A22" s="194"/>
      <c r="B22" s="404" t="s">
        <v>358</v>
      </c>
      <c r="C22" s="392"/>
      <c r="D22" s="392" t="s">
        <v>377</v>
      </c>
      <c r="E22" s="392"/>
      <c r="F22" s="392"/>
      <c r="G22" s="392" t="s">
        <v>359</v>
      </c>
      <c r="H22" s="392"/>
      <c r="I22" s="392"/>
      <c r="J22" s="393"/>
      <c r="W22" s="192" t="s">
        <v>260</v>
      </c>
      <c r="X22" s="196" t="b">
        <v>0</v>
      </c>
    </row>
    <row r="23" spans="1:27" hidden="1" x14ac:dyDescent="0.25">
      <c r="A23" s="194"/>
      <c r="B23" s="251"/>
      <c r="C23" s="222"/>
      <c r="D23" s="222"/>
      <c r="E23" s="222"/>
      <c r="F23" s="222"/>
      <c r="G23" s="222"/>
      <c r="H23" s="222"/>
      <c r="I23" s="222"/>
      <c r="J23" s="246"/>
      <c r="W23" s="192" t="s">
        <v>261</v>
      </c>
      <c r="X23" s="196" t="b">
        <v>0</v>
      </c>
    </row>
    <row r="24" spans="1:27" hidden="1" x14ac:dyDescent="0.25">
      <c r="A24" s="194" t="s">
        <v>134</v>
      </c>
      <c r="B24" s="256" t="s">
        <v>257</v>
      </c>
      <c r="C24" s="257"/>
      <c r="D24" s="222"/>
      <c r="E24" s="222"/>
      <c r="F24" s="222"/>
      <c r="G24" s="222"/>
      <c r="H24" s="222"/>
      <c r="I24" s="222"/>
      <c r="J24" s="246"/>
      <c r="W24" s="192" t="s">
        <v>254</v>
      </c>
      <c r="X24" s="195" t="b">
        <v>0</v>
      </c>
    </row>
    <row r="25" spans="1:27" ht="15" hidden="1" customHeight="1" x14ac:dyDescent="0.25">
      <c r="A25" s="194"/>
      <c r="B25" s="261"/>
      <c r="C25" s="197"/>
      <c r="D25" s="197"/>
      <c r="E25" s="197"/>
      <c r="F25" s="197"/>
      <c r="G25" s="197"/>
      <c r="H25" s="197"/>
      <c r="I25" s="197"/>
      <c r="J25" s="262"/>
      <c r="W25" s="192" t="s">
        <v>213</v>
      </c>
      <c r="X25" s="195" t="b">
        <v>0</v>
      </c>
    </row>
    <row r="26" spans="1:27" ht="15" hidden="1" customHeight="1" x14ac:dyDescent="0.25">
      <c r="A26" s="194" t="s">
        <v>135</v>
      </c>
      <c r="B26" s="256" t="s">
        <v>264</v>
      </c>
      <c r="C26" s="257"/>
      <c r="D26" s="257"/>
      <c r="E26" s="257"/>
      <c r="F26" s="257"/>
      <c r="G26" s="257"/>
      <c r="H26" s="257"/>
      <c r="I26" s="257"/>
      <c r="J26" s="258"/>
      <c r="W26" s="192" t="s">
        <v>214</v>
      </c>
      <c r="X26" s="195" t="b">
        <v>0</v>
      </c>
    </row>
    <row r="27" spans="1:27" ht="26.25" hidden="1" customHeight="1" x14ac:dyDescent="0.25">
      <c r="A27" s="194"/>
      <c r="B27" s="256"/>
      <c r="C27" s="257"/>
      <c r="D27" s="257"/>
      <c r="E27" s="257"/>
      <c r="F27" s="257"/>
      <c r="G27" s="257"/>
      <c r="H27" s="257"/>
      <c r="I27" s="257"/>
      <c r="J27" s="258"/>
      <c r="W27" s="192" t="s">
        <v>255</v>
      </c>
      <c r="X27" s="196" t="b">
        <v>1</v>
      </c>
    </row>
    <row r="28" spans="1:27" hidden="1" x14ac:dyDescent="0.25">
      <c r="A28" s="194"/>
      <c r="B28" s="251"/>
      <c r="C28" s="222"/>
      <c r="D28" s="222"/>
      <c r="E28" s="222"/>
      <c r="F28" s="222"/>
      <c r="G28" s="222"/>
      <c r="H28" s="222"/>
      <c r="I28" s="222"/>
      <c r="J28" s="246"/>
    </row>
    <row r="29" spans="1:27" hidden="1" x14ac:dyDescent="0.25">
      <c r="A29" s="194" t="s">
        <v>156</v>
      </c>
      <c r="B29" s="349" t="s">
        <v>229</v>
      </c>
      <c r="C29" s="350"/>
      <c r="D29" s="350"/>
      <c r="E29" s="222"/>
      <c r="F29" s="222"/>
      <c r="G29" s="222"/>
      <c r="H29" s="222"/>
      <c r="I29" s="222"/>
      <c r="J29" s="263"/>
      <c r="W29" s="192" t="s">
        <v>262</v>
      </c>
      <c r="X29" s="196" t="b">
        <v>0</v>
      </c>
    </row>
    <row r="30" spans="1:27" hidden="1" x14ac:dyDescent="0.25">
      <c r="A30" s="194"/>
      <c r="B30" s="251"/>
      <c r="C30" s="222"/>
      <c r="D30" s="222"/>
      <c r="E30" s="222"/>
      <c r="F30" s="222"/>
      <c r="G30" s="222"/>
      <c r="H30" s="222"/>
      <c r="I30" s="222"/>
      <c r="J30" s="246"/>
      <c r="W30" s="192" t="s">
        <v>263</v>
      </c>
      <c r="X30" s="196" t="b">
        <v>1</v>
      </c>
    </row>
    <row r="31" spans="1:27" ht="26.25" hidden="1" x14ac:dyDescent="0.4">
      <c r="A31" s="185"/>
      <c r="B31" s="248" t="s">
        <v>217</v>
      </c>
      <c r="C31" s="249"/>
      <c r="D31" s="249"/>
      <c r="E31" s="249"/>
      <c r="F31" s="249"/>
      <c r="G31" s="249"/>
      <c r="H31" s="249"/>
      <c r="I31" s="249"/>
      <c r="J31" s="250"/>
      <c r="K31" s="185"/>
      <c r="L31" s="185"/>
      <c r="M31" s="185"/>
      <c r="N31" s="185"/>
      <c r="O31" s="185"/>
      <c r="P31" s="185"/>
      <c r="Q31" s="185"/>
      <c r="R31" s="185"/>
      <c r="S31" s="185"/>
      <c r="T31" s="185"/>
      <c r="U31" s="185"/>
      <c r="V31" s="185"/>
      <c r="W31" s="192" t="s">
        <v>219</v>
      </c>
      <c r="X31" s="195" t="b">
        <v>0</v>
      </c>
    </row>
    <row r="32" spans="1:27" ht="16.5" hidden="1" customHeight="1" x14ac:dyDescent="0.4">
      <c r="A32" s="185"/>
      <c r="B32" s="264"/>
      <c r="C32" s="249"/>
      <c r="D32" s="249"/>
      <c r="E32" s="249"/>
      <c r="F32" s="249"/>
      <c r="G32" s="249"/>
      <c r="H32" s="249"/>
      <c r="I32" s="249"/>
      <c r="J32" s="250"/>
      <c r="K32" s="185"/>
      <c r="L32" s="185"/>
      <c r="M32" s="185"/>
      <c r="N32" s="185"/>
      <c r="O32" s="185"/>
      <c r="P32" s="185"/>
      <c r="Q32" s="185"/>
      <c r="R32" s="185"/>
      <c r="S32" s="185"/>
      <c r="T32" s="185"/>
      <c r="U32" s="185"/>
      <c r="V32" s="185"/>
      <c r="W32" s="192" t="s">
        <v>220</v>
      </c>
      <c r="X32" s="195" t="b">
        <v>0</v>
      </c>
    </row>
    <row r="33" spans="1:34" ht="16.5" hidden="1" customHeight="1" x14ac:dyDescent="0.4">
      <c r="A33" s="194"/>
      <c r="B33" s="265"/>
      <c r="C33" s="222"/>
      <c r="D33" s="222"/>
      <c r="E33" s="222"/>
      <c r="F33" s="222"/>
      <c r="G33" s="222"/>
      <c r="H33" s="222"/>
      <c r="I33" s="222"/>
      <c r="J33" s="246"/>
      <c r="L33" s="185"/>
      <c r="M33" s="185"/>
      <c r="N33" s="185"/>
      <c r="O33" s="185"/>
      <c r="P33" s="185"/>
      <c r="Q33" s="185"/>
      <c r="R33" s="185"/>
      <c r="S33" s="185"/>
      <c r="T33" s="185"/>
      <c r="U33" s="185"/>
      <c r="V33" s="185"/>
      <c r="W33" s="192" t="s">
        <v>221</v>
      </c>
      <c r="X33" s="195" t="b">
        <v>1</v>
      </c>
    </row>
    <row r="34" spans="1:34" ht="15.75" hidden="1" customHeight="1" x14ac:dyDescent="0.4">
      <c r="A34" s="198" t="s">
        <v>130</v>
      </c>
      <c r="B34" s="266" t="s">
        <v>360</v>
      </c>
      <c r="C34" s="222"/>
      <c r="D34" s="222"/>
      <c r="E34" s="222"/>
      <c r="F34" s="222"/>
      <c r="G34" s="222"/>
      <c r="H34" s="222"/>
      <c r="I34" s="222"/>
      <c r="J34" s="246"/>
      <c r="L34" s="185"/>
      <c r="M34" s="185"/>
      <c r="N34" s="185"/>
      <c r="O34" s="185"/>
      <c r="P34" s="185"/>
      <c r="Q34" s="185"/>
      <c r="R34" s="185"/>
      <c r="S34" s="185"/>
      <c r="T34" s="185"/>
      <c r="U34" s="185"/>
      <c r="V34" s="185"/>
      <c r="W34" s="195"/>
      <c r="X34" s="195"/>
    </row>
    <row r="35" spans="1:34" ht="15.75" hidden="1" x14ac:dyDescent="0.25">
      <c r="A35" s="194"/>
      <c r="B35" s="265"/>
      <c r="C35" s="222"/>
      <c r="D35" s="222"/>
      <c r="E35" s="222"/>
      <c r="F35" s="222"/>
      <c r="G35" s="222"/>
      <c r="H35" s="222"/>
      <c r="I35" s="222"/>
      <c r="J35" s="246"/>
      <c r="W35" s="192" t="s">
        <v>210</v>
      </c>
      <c r="X35" s="192" t="b">
        <v>0</v>
      </c>
    </row>
    <row r="36" spans="1:34" ht="16.7" customHeight="1" x14ac:dyDescent="0.25">
      <c r="A36" s="198" t="s">
        <v>131</v>
      </c>
      <c r="B36" s="316" t="s">
        <v>218</v>
      </c>
      <c r="C36" s="317"/>
      <c r="D36" s="317"/>
      <c r="E36" s="317"/>
      <c r="F36" s="317"/>
      <c r="G36" s="317"/>
      <c r="H36" s="184"/>
      <c r="I36" s="184"/>
      <c r="J36" s="267"/>
      <c r="W36" s="192" t="s">
        <v>211</v>
      </c>
      <c r="X36" s="192" t="b">
        <v>1</v>
      </c>
    </row>
    <row r="37" spans="1:34" ht="30" hidden="1" customHeight="1" x14ac:dyDescent="0.25">
      <c r="A37" s="198"/>
      <c r="B37" s="401" t="s">
        <v>115</v>
      </c>
      <c r="C37" s="402"/>
      <c r="D37" s="402"/>
      <c r="E37" s="402"/>
      <c r="F37" s="402"/>
      <c r="G37" s="402"/>
      <c r="H37" s="402"/>
      <c r="I37" s="402"/>
      <c r="J37" s="403"/>
    </row>
    <row r="38" spans="1:34" ht="24.75" customHeight="1" x14ac:dyDescent="0.25">
      <c r="A38" s="198"/>
      <c r="B38" s="313" t="s">
        <v>363</v>
      </c>
      <c r="C38" s="314"/>
      <c r="D38" s="314"/>
      <c r="E38" s="314"/>
      <c r="F38" s="314"/>
      <c r="G38" s="314"/>
      <c r="H38" s="314"/>
      <c r="I38" s="314"/>
      <c r="J38" s="315"/>
    </row>
    <row r="39" spans="1:34" hidden="1" x14ac:dyDescent="0.25">
      <c r="A39" s="198"/>
      <c r="B39" s="268"/>
      <c r="C39" s="199"/>
      <c r="D39" s="199"/>
      <c r="E39" s="199"/>
      <c r="F39" s="199"/>
      <c r="G39" s="199"/>
      <c r="H39" s="199"/>
      <c r="I39" s="199"/>
      <c r="J39" s="269"/>
    </row>
    <row r="40" spans="1:34" s="193" customFormat="1" ht="15" hidden="1" customHeight="1" x14ac:dyDescent="0.25">
      <c r="A40" s="198" t="s">
        <v>132</v>
      </c>
      <c r="B40" s="316" t="s">
        <v>352</v>
      </c>
      <c r="C40" s="317"/>
      <c r="D40" s="317"/>
      <c r="E40" s="317"/>
      <c r="F40" s="317"/>
      <c r="G40" s="317"/>
      <c r="H40" s="317"/>
      <c r="I40" s="317"/>
      <c r="J40" s="318"/>
    </row>
    <row r="41" spans="1:34" hidden="1" x14ac:dyDescent="0.25">
      <c r="A41" s="198"/>
      <c r="B41" s="251"/>
      <c r="C41" s="222"/>
      <c r="D41" s="222"/>
      <c r="E41" s="222"/>
      <c r="F41" s="222"/>
      <c r="G41" s="222"/>
      <c r="H41" s="222"/>
      <c r="I41" s="222"/>
      <c r="J41" s="246"/>
      <c r="W41" s="200" t="s">
        <v>344</v>
      </c>
      <c r="X41" s="114" t="b">
        <v>1</v>
      </c>
    </row>
    <row r="42" spans="1:34" s="193" customFormat="1" ht="15" customHeight="1" x14ac:dyDescent="0.25">
      <c r="A42" s="198" t="s">
        <v>139</v>
      </c>
      <c r="B42" s="316" t="s">
        <v>119</v>
      </c>
      <c r="C42" s="317"/>
      <c r="D42" s="317"/>
      <c r="E42" s="317"/>
      <c r="F42" s="317"/>
      <c r="G42" s="317"/>
      <c r="H42" s="317"/>
      <c r="I42" s="317"/>
      <c r="J42" s="318"/>
      <c r="W42" s="200" t="s">
        <v>343</v>
      </c>
      <c r="X42" s="193" t="b">
        <v>1</v>
      </c>
    </row>
    <row r="43" spans="1:34" ht="105.75" customHeight="1" x14ac:dyDescent="0.25">
      <c r="A43" s="198"/>
      <c r="B43" s="387" t="s">
        <v>383</v>
      </c>
      <c r="C43" s="388"/>
      <c r="D43" s="388"/>
      <c r="E43" s="388"/>
      <c r="F43" s="388"/>
      <c r="G43" s="388"/>
      <c r="H43" s="388"/>
      <c r="I43" s="388"/>
      <c r="J43" s="389"/>
    </row>
    <row r="44" spans="1:34" s="193" customFormat="1" x14ac:dyDescent="0.25">
      <c r="A44" s="198" t="s">
        <v>139</v>
      </c>
      <c r="B44" s="316" t="s">
        <v>204</v>
      </c>
      <c r="C44" s="317"/>
      <c r="D44" s="317"/>
      <c r="E44" s="317"/>
      <c r="F44" s="317"/>
      <c r="G44" s="317"/>
      <c r="H44" s="317"/>
      <c r="I44" s="317"/>
      <c r="J44" s="318"/>
    </row>
    <row r="45" spans="1:34" ht="36" customHeight="1" x14ac:dyDescent="0.25">
      <c r="A45" s="198"/>
      <c r="B45" s="398" t="s">
        <v>362</v>
      </c>
      <c r="C45" s="399"/>
      <c r="D45" s="399"/>
      <c r="E45" s="399"/>
      <c r="F45" s="399"/>
      <c r="G45" s="399"/>
      <c r="H45" s="399"/>
      <c r="I45" s="399"/>
      <c r="J45" s="400"/>
    </row>
    <row r="46" spans="1:34" hidden="1" x14ac:dyDescent="0.25">
      <c r="A46" s="198"/>
      <c r="B46" s="268"/>
      <c r="C46" s="199"/>
      <c r="D46" s="199"/>
      <c r="E46" s="199"/>
      <c r="F46" s="199"/>
      <c r="G46" s="199"/>
      <c r="H46" s="199"/>
      <c r="I46" s="199"/>
      <c r="J46" s="269"/>
      <c r="Z46" s="178" t="s">
        <v>226</v>
      </c>
      <c r="AA46" s="201" t="s">
        <v>280</v>
      </c>
    </row>
    <row r="47" spans="1:34" s="193" customFormat="1" ht="18.75" customHeight="1" x14ac:dyDescent="0.25">
      <c r="A47" s="198" t="s">
        <v>342</v>
      </c>
      <c r="B47" s="316" t="s">
        <v>120</v>
      </c>
      <c r="C47" s="317"/>
      <c r="D47" s="317"/>
      <c r="E47" s="317"/>
      <c r="F47" s="317"/>
      <c r="G47" s="317"/>
      <c r="H47" s="317"/>
      <c r="I47" s="317"/>
      <c r="J47" s="318"/>
      <c r="Z47" s="178" t="s">
        <v>225</v>
      </c>
      <c r="AA47" s="201" t="s">
        <v>286</v>
      </c>
    </row>
    <row r="48" spans="1:34" ht="21" customHeight="1" x14ac:dyDescent="0.25">
      <c r="A48" s="202" t="s">
        <v>92</v>
      </c>
      <c r="B48" s="377" t="s">
        <v>284</v>
      </c>
      <c r="C48" s="378"/>
      <c r="D48" s="379" t="s">
        <v>365</v>
      </c>
      <c r="E48" s="379"/>
      <c r="F48" s="379"/>
      <c r="G48" s="379"/>
      <c r="H48" s="379"/>
      <c r="I48" s="379"/>
      <c r="J48" s="380"/>
      <c r="Z48" s="178" t="s">
        <v>227</v>
      </c>
      <c r="AA48" s="201" t="s">
        <v>287</v>
      </c>
      <c r="AB48" s="201"/>
      <c r="AC48" s="201"/>
      <c r="AD48" s="201"/>
      <c r="AE48" s="201"/>
      <c r="AF48" s="201"/>
      <c r="AG48" s="201"/>
      <c r="AH48" s="201"/>
    </row>
    <row r="49" spans="1:34" ht="21" customHeight="1" x14ac:dyDescent="0.25">
      <c r="A49" s="202" t="s">
        <v>93</v>
      </c>
      <c r="B49" s="377" t="s">
        <v>284</v>
      </c>
      <c r="C49" s="378"/>
      <c r="D49" s="379" t="s">
        <v>366</v>
      </c>
      <c r="E49" s="379"/>
      <c r="F49" s="379"/>
      <c r="G49" s="379"/>
      <c r="H49" s="379"/>
      <c r="I49" s="379"/>
      <c r="J49" s="380"/>
      <c r="Z49" s="178" t="s">
        <v>228</v>
      </c>
      <c r="AA49" s="201" t="s">
        <v>293</v>
      </c>
      <c r="AB49" s="201"/>
      <c r="AC49" s="201"/>
      <c r="AD49" s="201"/>
      <c r="AE49" s="201"/>
      <c r="AF49" s="201"/>
      <c r="AG49" s="201"/>
      <c r="AH49" s="201"/>
    </row>
    <row r="50" spans="1:34" ht="21" customHeight="1" x14ac:dyDescent="0.25">
      <c r="A50" s="202" t="s">
        <v>94</v>
      </c>
      <c r="B50" s="377" t="s">
        <v>284</v>
      </c>
      <c r="C50" s="378"/>
      <c r="D50" s="379" t="s">
        <v>367</v>
      </c>
      <c r="E50" s="379"/>
      <c r="F50" s="379"/>
      <c r="G50" s="379"/>
      <c r="H50" s="379"/>
      <c r="I50" s="379"/>
      <c r="J50" s="380"/>
      <c r="Z50" s="178" t="s">
        <v>245</v>
      </c>
      <c r="AA50" s="203" t="s">
        <v>337</v>
      </c>
      <c r="AB50" s="201"/>
      <c r="AC50" s="201"/>
      <c r="AD50" s="201"/>
      <c r="AE50" s="201"/>
      <c r="AF50" s="201"/>
      <c r="AG50" s="201"/>
      <c r="AH50" s="201"/>
    </row>
    <row r="51" spans="1:34" ht="21" hidden="1" customHeight="1" x14ac:dyDescent="0.25">
      <c r="B51" s="270"/>
      <c r="C51" s="184"/>
      <c r="D51" s="184"/>
      <c r="E51" s="184"/>
      <c r="F51" s="184"/>
      <c r="G51" s="184"/>
      <c r="H51" s="184"/>
      <c r="I51" s="184"/>
      <c r="J51" s="267"/>
      <c r="Z51" s="178" t="s">
        <v>246</v>
      </c>
      <c r="AA51" s="201" t="s">
        <v>288</v>
      </c>
    </row>
    <row r="52" spans="1:34" ht="26.25" hidden="1" customHeight="1" x14ac:dyDescent="0.4">
      <c r="A52" s="185"/>
      <c r="B52" s="248" t="s">
        <v>141</v>
      </c>
      <c r="C52" s="249"/>
      <c r="D52" s="249"/>
      <c r="E52" s="249"/>
      <c r="F52" s="249"/>
      <c r="G52" s="249"/>
      <c r="H52" s="249"/>
      <c r="I52" s="249"/>
      <c r="J52" s="250"/>
      <c r="K52" s="185"/>
      <c r="L52" s="185"/>
      <c r="M52" s="185"/>
      <c r="N52" s="185"/>
      <c r="O52" s="185"/>
      <c r="P52" s="185"/>
      <c r="Q52" s="185"/>
      <c r="R52" s="185"/>
      <c r="S52" s="185"/>
      <c r="T52" s="185"/>
      <c r="U52" s="185"/>
      <c r="V52" s="185"/>
      <c r="AA52" s="201" t="s">
        <v>289</v>
      </c>
    </row>
    <row r="53" spans="1:34" ht="5.25" hidden="1" customHeight="1" x14ac:dyDescent="0.4">
      <c r="A53" s="185"/>
      <c r="B53" s="264"/>
      <c r="C53" s="249"/>
      <c r="D53" s="249"/>
      <c r="E53" s="249"/>
      <c r="F53" s="249"/>
      <c r="G53" s="249"/>
      <c r="H53" s="249"/>
      <c r="I53" s="249"/>
      <c r="J53" s="250"/>
      <c r="K53" s="185"/>
      <c r="L53" s="185"/>
      <c r="M53" s="185"/>
      <c r="N53" s="185"/>
      <c r="O53" s="185"/>
      <c r="P53" s="185"/>
      <c r="Q53" s="185"/>
      <c r="R53" s="185"/>
      <c r="S53" s="185"/>
      <c r="T53" s="185"/>
      <c r="U53" s="185"/>
      <c r="V53" s="185"/>
      <c r="AA53" s="201" t="s">
        <v>290</v>
      </c>
    </row>
    <row r="54" spans="1:34" hidden="1" x14ac:dyDescent="0.25">
      <c r="A54" s="191"/>
      <c r="B54" s="251"/>
      <c r="C54" s="222"/>
      <c r="D54" s="222"/>
      <c r="E54" s="222"/>
      <c r="F54" s="222"/>
      <c r="G54" s="222"/>
      <c r="H54" s="222"/>
      <c r="I54" s="222"/>
      <c r="J54" s="246"/>
      <c r="AA54" s="201" t="s">
        <v>291</v>
      </c>
    </row>
    <row r="55" spans="1:34" hidden="1" outlineLevel="1" x14ac:dyDescent="0.25">
      <c r="A55" s="191"/>
      <c r="B55" s="255" t="s">
        <v>142</v>
      </c>
      <c r="C55" s="222"/>
      <c r="D55" s="222"/>
      <c r="E55" s="222"/>
      <c r="F55" s="222"/>
      <c r="G55" s="222"/>
      <c r="H55" s="222"/>
      <c r="I55" s="222"/>
      <c r="J55" s="246"/>
      <c r="AA55" s="201" t="s">
        <v>292</v>
      </c>
    </row>
    <row r="56" spans="1:34" hidden="1" outlineLevel="1" x14ac:dyDescent="0.25">
      <c r="A56" s="191"/>
      <c r="B56" s="271"/>
      <c r="C56" s="222"/>
      <c r="D56" s="222"/>
      <c r="E56" s="222"/>
      <c r="F56" s="222"/>
      <c r="G56" s="222"/>
      <c r="H56" s="222"/>
      <c r="I56" s="222"/>
      <c r="J56" s="246"/>
      <c r="AA56" s="201" t="s">
        <v>279</v>
      </c>
    </row>
    <row r="57" spans="1:34" outlineLevel="1" x14ac:dyDescent="0.25">
      <c r="A57" s="198" t="s">
        <v>146</v>
      </c>
      <c r="B57" s="316" t="s">
        <v>147</v>
      </c>
      <c r="C57" s="317"/>
      <c r="D57" s="317"/>
      <c r="E57" s="317"/>
      <c r="F57" s="317"/>
      <c r="G57" s="317"/>
      <c r="H57" s="317"/>
      <c r="I57" s="317"/>
      <c r="J57" s="318"/>
      <c r="AA57" s="201" t="s">
        <v>277</v>
      </c>
    </row>
    <row r="58" spans="1:34" ht="28.5" customHeight="1" outlineLevel="1" x14ac:dyDescent="0.25">
      <c r="B58" s="313" t="s">
        <v>363</v>
      </c>
      <c r="C58" s="314"/>
      <c r="D58" s="314"/>
      <c r="E58" s="314"/>
      <c r="F58" s="314"/>
      <c r="G58" s="314"/>
      <c r="H58" s="314"/>
      <c r="I58" s="314"/>
      <c r="J58" s="315"/>
      <c r="AA58" s="201" t="s">
        <v>278</v>
      </c>
    </row>
    <row r="59" spans="1:34" hidden="1" x14ac:dyDescent="0.25">
      <c r="B59" s="270"/>
      <c r="C59" s="184"/>
      <c r="D59" s="184"/>
      <c r="E59" s="184"/>
      <c r="F59" s="184"/>
      <c r="G59" s="184"/>
      <c r="H59" s="184"/>
      <c r="I59" s="184"/>
      <c r="J59" s="267"/>
      <c r="AA59" s="203" t="s">
        <v>338</v>
      </c>
    </row>
    <row r="60" spans="1:34" hidden="1" outlineLevel="1" x14ac:dyDescent="0.25">
      <c r="A60" s="191"/>
      <c r="B60" s="255" t="s">
        <v>143</v>
      </c>
      <c r="C60" s="222"/>
      <c r="D60" s="222"/>
      <c r="E60" s="222"/>
      <c r="F60" s="222"/>
      <c r="G60" s="222"/>
      <c r="H60" s="222"/>
      <c r="I60" s="222"/>
      <c r="J60" s="246"/>
      <c r="AA60" s="201" t="s">
        <v>282</v>
      </c>
    </row>
    <row r="61" spans="1:34" hidden="1" outlineLevel="1" x14ac:dyDescent="0.25">
      <c r="A61" s="191"/>
      <c r="B61" s="271"/>
      <c r="C61" s="222"/>
      <c r="D61" s="222"/>
      <c r="E61" s="222"/>
      <c r="F61" s="222"/>
      <c r="G61" s="222"/>
      <c r="H61" s="222"/>
      <c r="I61" s="222"/>
      <c r="J61" s="246"/>
      <c r="AA61" s="201" t="s">
        <v>281</v>
      </c>
    </row>
    <row r="62" spans="1:34" hidden="1" outlineLevel="1" x14ac:dyDescent="0.25">
      <c r="A62" s="198" t="s">
        <v>145</v>
      </c>
      <c r="B62" s="316" t="s">
        <v>148</v>
      </c>
      <c r="C62" s="317"/>
      <c r="D62" s="317"/>
      <c r="E62" s="317"/>
      <c r="F62" s="317"/>
      <c r="G62" s="317"/>
      <c r="H62" s="317"/>
      <c r="I62" s="317"/>
      <c r="J62" s="318"/>
      <c r="AA62" s="201" t="s">
        <v>283</v>
      </c>
    </row>
    <row r="63" spans="1:34" ht="27" hidden="1" customHeight="1" outlineLevel="1" x14ac:dyDescent="0.25">
      <c r="A63" s="198"/>
      <c r="B63" s="313" t="s">
        <v>361</v>
      </c>
      <c r="C63" s="314"/>
      <c r="D63" s="314"/>
      <c r="E63" s="314"/>
      <c r="F63" s="314"/>
      <c r="G63" s="314"/>
      <c r="H63" s="314"/>
      <c r="I63" s="314"/>
      <c r="J63" s="315"/>
      <c r="AA63" s="203" t="s">
        <v>339</v>
      </c>
    </row>
    <row r="64" spans="1:34" hidden="1" outlineLevel="1" x14ac:dyDescent="0.25">
      <c r="A64" s="198"/>
      <c r="B64" s="271"/>
      <c r="C64" s="222"/>
      <c r="D64" s="222"/>
      <c r="E64" s="222"/>
      <c r="F64" s="222"/>
      <c r="G64" s="222"/>
      <c r="H64" s="222"/>
      <c r="I64" s="222"/>
      <c r="J64" s="246"/>
      <c r="AA64" s="201" t="s">
        <v>284</v>
      </c>
    </row>
    <row r="65" spans="1:27" s="193" customFormat="1" ht="14.45" hidden="1" customHeight="1" outlineLevel="1" x14ac:dyDescent="0.25">
      <c r="A65" s="198" t="s">
        <v>149</v>
      </c>
      <c r="B65" s="316" t="s">
        <v>151</v>
      </c>
      <c r="C65" s="317"/>
      <c r="D65" s="317"/>
      <c r="E65" s="317"/>
      <c r="F65" s="317"/>
      <c r="G65" s="317"/>
      <c r="H65" s="317"/>
      <c r="I65" s="317"/>
      <c r="J65" s="318"/>
      <c r="AA65" s="201" t="s">
        <v>285</v>
      </c>
    </row>
    <row r="66" spans="1:27" ht="23.45" hidden="1" customHeight="1" outlineLevel="1" x14ac:dyDescent="0.25">
      <c r="A66" s="198"/>
      <c r="B66" s="272"/>
      <c r="C66" s="312" t="s">
        <v>74</v>
      </c>
      <c r="D66" s="312"/>
      <c r="E66" s="312"/>
      <c r="F66" s="205" t="s">
        <v>361</v>
      </c>
      <c r="G66" s="205"/>
      <c r="H66" s="205"/>
      <c r="I66" s="205"/>
      <c r="J66" s="273"/>
    </row>
    <row r="67" spans="1:27" ht="23.45" hidden="1" customHeight="1" outlineLevel="1" x14ac:dyDescent="0.25">
      <c r="A67" s="198"/>
      <c r="B67" s="272"/>
      <c r="C67" s="312" t="s">
        <v>75</v>
      </c>
      <c r="D67" s="312"/>
      <c r="E67" s="312"/>
      <c r="F67" s="205" t="s">
        <v>361</v>
      </c>
      <c r="G67" s="205"/>
      <c r="H67" s="205"/>
      <c r="I67" s="205"/>
      <c r="J67" s="273"/>
    </row>
    <row r="68" spans="1:27" ht="23.45" hidden="1" customHeight="1" outlineLevel="1" x14ac:dyDescent="0.25">
      <c r="A68" s="198"/>
      <c r="B68" s="272"/>
      <c r="C68" s="312" t="s">
        <v>76</v>
      </c>
      <c r="D68" s="312"/>
      <c r="E68" s="312"/>
      <c r="F68" s="205" t="s">
        <v>361</v>
      </c>
      <c r="G68" s="205"/>
      <c r="H68" s="205"/>
      <c r="I68" s="205"/>
      <c r="J68" s="273"/>
    </row>
    <row r="69" spans="1:27" ht="23.45" hidden="1" customHeight="1" outlineLevel="1" x14ac:dyDescent="0.25">
      <c r="A69" s="198"/>
      <c r="B69" s="272"/>
      <c r="C69" s="312" t="s">
        <v>77</v>
      </c>
      <c r="D69" s="312"/>
      <c r="E69" s="312"/>
      <c r="F69" s="205" t="s">
        <v>361</v>
      </c>
      <c r="G69" s="205"/>
      <c r="H69" s="205"/>
      <c r="I69" s="205"/>
      <c r="J69" s="273"/>
    </row>
    <row r="70" spans="1:27" ht="23.45" hidden="1" customHeight="1" outlineLevel="1" x14ac:dyDescent="0.25">
      <c r="A70" s="198"/>
      <c r="B70" s="272"/>
      <c r="C70" s="312" t="s">
        <v>78</v>
      </c>
      <c r="D70" s="312"/>
      <c r="E70" s="312"/>
      <c r="F70" s="205" t="s">
        <v>361</v>
      </c>
      <c r="G70" s="205"/>
      <c r="H70" s="205"/>
      <c r="I70" s="205"/>
      <c r="J70" s="273"/>
    </row>
    <row r="71" spans="1:27" ht="23.45" hidden="1" customHeight="1" outlineLevel="1" x14ac:dyDescent="0.25">
      <c r="A71" s="198"/>
      <c r="B71" s="272"/>
      <c r="C71" s="312" t="s">
        <v>116</v>
      </c>
      <c r="D71" s="312"/>
      <c r="E71" s="312"/>
      <c r="F71" s="205" t="s">
        <v>361</v>
      </c>
      <c r="G71" s="205"/>
      <c r="H71" s="205"/>
      <c r="I71" s="205"/>
      <c r="J71" s="273"/>
    </row>
    <row r="72" spans="1:27" ht="23.45" hidden="1" customHeight="1" outlineLevel="1" x14ac:dyDescent="0.25">
      <c r="A72" s="198"/>
      <c r="B72" s="272"/>
      <c r="C72" s="312" t="s">
        <v>91</v>
      </c>
      <c r="D72" s="312"/>
      <c r="E72" s="312"/>
      <c r="F72" s="205" t="s">
        <v>361</v>
      </c>
      <c r="G72" s="205"/>
      <c r="H72" s="205"/>
      <c r="I72" s="205"/>
      <c r="J72" s="273"/>
    </row>
    <row r="73" spans="1:27" hidden="1" outlineLevel="1" x14ac:dyDescent="0.25">
      <c r="A73" s="198"/>
      <c r="B73" s="251"/>
      <c r="C73" s="222"/>
      <c r="D73" s="222"/>
      <c r="E73" s="222"/>
      <c r="F73" s="222"/>
      <c r="G73" s="222"/>
      <c r="H73" s="222"/>
      <c r="I73" s="222"/>
      <c r="J73" s="246"/>
    </row>
    <row r="74" spans="1:27" s="193" customFormat="1" hidden="1" outlineLevel="1" x14ac:dyDescent="0.25">
      <c r="A74" s="198" t="s">
        <v>150</v>
      </c>
      <c r="B74" s="349" t="s">
        <v>152</v>
      </c>
      <c r="C74" s="350"/>
      <c r="D74" s="350"/>
      <c r="E74" s="350"/>
      <c r="F74" s="350"/>
      <c r="G74" s="350"/>
      <c r="H74" s="350"/>
      <c r="I74" s="350"/>
      <c r="J74" s="351"/>
    </row>
    <row r="75" spans="1:27" ht="26.25" hidden="1" customHeight="1" outlineLevel="1" x14ac:dyDescent="0.25">
      <c r="A75" s="198"/>
      <c r="B75" s="313" t="s">
        <v>361</v>
      </c>
      <c r="C75" s="314"/>
      <c r="D75" s="314"/>
      <c r="E75" s="314"/>
      <c r="F75" s="314"/>
      <c r="G75" s="314"/>
      <c r="H75" s="314"/>
      <c r="I75" s="314"/>
      <c r="J75" s="315"/>
    </row>
    <row r="76" spans="1:27" hidden="1" collapsed="1" x14ac:dyDescent="0.25">
      <c r="A76" s="191"/>
      <c r="B76" s="270"/>
      <c r="C76" s="222"/>
      <c r="D76" s="222"/>
      <c r="E76" s="222"/>
      <c r="F76" s="222"/>
      <c r="G76" s="222"/>
      <c r="H76" s="222"/>
      <c r="I76" s="222"/>
      <c r="J76" s="246"/>
    </row>
    <row r="77" spans="1:27" hidden="1" outlineLevel="1" x14ac:dyDescent="0.25">
      <c r="A77" s="191"/>
      <c r="B77" s="255" t="s">
        <v>144</v>
      </c>
      <c r="C77" s="222"/>
      <c r="D77" s="222"/>
      <c r="E77" s="222"/>
      <c r="F77" s="222"/>
      <c r="G77" s="222"/>
      <c r="H77" s="222"/>
      <c r="I77" s="222"/>
      <c r="J77" s="246"/>
    </row>
    <row r="78" spans="1:27" s="193" customFormat="1" ht="38.450000000000003" hidden="1" customHeight="1" outlineLevel="1" x14ac:dyDescent="0.25">
      <c r="A78" s="198" t="s">
        <v>153</v>
      </c>
      <c r="B78" s="316" t="s">
        <v>154</v>
      </c>
      <c r="C78" s="317"/>
      <c r="D78" s="317"/>
      <c r="E78" s="317"/>
      <c r="F78" s="317"/>
      <c r="G78" s="317"/>
      <c r="H78" s="317"/>
      <c r="I78" s="317"/>
      <c r="J78" s="318"/>
    </row>
    <row r="79" spans="1:27" ht="27.75" hidden="1" customHeight="1" outlineLevel="1" x14ac:dyDescent="0.25">
      <c r="A79" s="206"/>
      <c r="B79" s="313" t="s">
        <v>361</v>
      </c>
      <c r="C79" s="314"/>
      <c r="D79" s="314"/>
      <c r="E79" s="314"/>
      <c r="F79" s="314"/>
      <c r="G79" s="314"/>
      <c r="H79" s="314"/>
      <c r="I79" s="314"/>
      <c r="J79" s="315"/>
    </row>
    <row r="80" spans="1:27" hidden="1" collapsed="1" x14ac:dyDescent="0.25">
      <c r="A80" s="206"/>
      <c r="B80" s="272"/>
      <c r="C80" s="204"/>
      <c r="D80" s="204"/>
      <c r="E80" s="204"/>
      <c r="F80" s="204"/>
      <c r="G80" s="204"/>
      <c r="H80" s="204"/>
      <c r="I80" s="204"/>
      <c r="J80" s="274"/>
    </row>
    <row r="81" spans="1:22" ht="5.25" hidden="1" customHeight="1" x14ac:dyDescent="0.4">
      <c r="A81" s="185"/>
      <c r="B81" s="264"/>
      <c r="C81" s="249"/>
      <c r="D81" s="249"/>
      <c r="E81" s="249"/>
      <c r="F81" s="249"/>
      <c r="G81" s="249"/>
      <c r="H81" s="249"/>
      <c r="I81" s="249"/>
      <c r="J81" s="250"/>
      <c r="K81" s="185"/>
      <c r="L81" s="185"/>
      <c r="M81" s="185"/>
      <c r="N81" s="185"/>
      <c r="O81" s="185"/>
      <c r="P81" s="185"/>
      <c r="Q81" s="185"/>
      <c r="R81" s="185"/>
      <c r="S81" s="185"/>
      <c r="T81" s="185"/>
      <c r="U81" s="185"/>
      <c r="V81" s="185"/>
    </row>
    <row r="82" spans="1:22" s="128" customFormat="1" hidden="1" x14ac:dyDescent="0.25">
      <c r="B82" s="272"/>
      <c r="C82" s="204"/>
      <c r="D82" s="204"/>
      <c r="E82" s="204"/>
      <c r="F82" s="204"/>
      <c r="G82" s="204"/>
      <c r="H82" s="204"/>
      <c r="I82" s="204"/>
      <c r="J82" s="274"/>
    </row>
    <row r="83" spans="1:22" s="193" customFormat="1" hidden="1" x14ac:dyDescent="0.25">
      <c r="A83" s="194" t="s">
        <v>256</v>
      </c>
      <c r="B83" s="316" t="s">
        <v>155</v>
      </c>
      <c r="C83" s="317"/>
      <c r="D83" s="317"/>
      <c r="E83" s="317"/>
      <c r="F83" s="317"/>
      <c r="G83" s="317"/>
      <c r="H83" s="317"/>
      <c r="I83" s="317"/>
      <c r="J83" s="318"/>
    </row>
    <row r="84" spans="1:22" ht="30" hidden="1" customHeight="1" x14ac:dyDescent="0.25">
      <c r="A84" s="128"/>
      <c r="B84" s="313" t="s">
        <v>361</v>
      </c>
      <c r="C84" s="314"/>
      <c r="D84" s="314"/>
      <c r="E84" s="314"/>
      <c r="F84" s="314"/>
      <c r="G84" s="314"/>
      <c r="H84" s="314"/>
      <c r="I84" s="314"/>
      <c r="J84" s="315"/>
    </row>
    <row r="85" spans="1:22" hidden="1" x14ac:dyDescent="0.25">
      <c r="A85" s="128"/>
      <c r="B85" s="251"/>
      <c r="C85" s="222"/>
      <c r="D85" s="222"/>
      <c r="E85" s="222"/>
      <c r="F85" s="222"/>
      <c r="G85" s="222"/>
      <c r="H85" s="222"/>
      <c r="I85" s="222"/>
      <c r="J85" s="246"/>
    </row>
    <row r="86" spans="1:22" ht="26.25" hidden="1" x14ac:dyDescent="0.4">
      <c r="A86" s="185"/>
      <c r="B86" s="248" t="s">
        <v>128</v>
      </c>
      <c r="C86" s="249"/>
      <c r="D86" s="249"/>
      <c r="E86" s="249"/>
      <c r="F86" s="249"/>
      <c r="G86" s="249"/>
      <c r="H86" s="249"/>
      <c r="I86" s="249"/>
      <c r="J86" s="250"/>
      <c r="K86" s="185"/>
      <c r="L86" s="185"/>
      <c r="M86" s="185"/>
      <c r="N86" s="185"/>
      <c r="O86" s="185"/>
      <c r="P86" s="185"/>
      <c r="Q86" s="185"/>
      <c r="R86" s="185"/>
      <c r="S86" s="185"/>
      <c r="T86" s="185"/>
      <c r="U86" s="185"/>
      <c r="V86" s="185"/>
    </row>
    <row r="87" spans="1:22" ht="5.25" hidden="1" customHeight="1" x14ac:dyDescent="0.4">
      <c r="A87" s="185"/>
      <c r="B87" s="264"/>
      <c r="C87" s="249"/>
      <c r="D87" s="249"/>
      <c r="E87" s="249"/>
      <c r="F87" s="249"/>
      <c r="G87" s="249"/>
      <c r="H87" s="249"/>
      <c r="I87" s="249"/>
      <c r="J87" s="250"/>
      <c r="K87" s="185"/>
      <c r="L87" s="185"/>
      <c r="M87" s="185"/>
      <c r="N87" s="185"/>
      <c r="O87" s="185"/>
      <c r="P87" s="185"/>
      <c r="Q87" s="185"/>
      <c r="R87" s="185"/>
      <c r="S87" s="185"/>
      <c r="T87" s="185"/>
      <c r="U87" s="185"/>
      <c r="V87" s="185"/>
    </row>
    <row r="88" spans="1:22" s="193" customFormat="1" hidden="1" x14ac:dyDescent="0.25">
      <c r="A88" s="194" t="s">
        <v>123</v>
      </c>
      <c r="B88" s="316" t="s">
        <v>121</v>
      </c>
      <c r="C88" s="317"/>
      <c r="D88" s="317"/>
      <c r="E88" s="317"/>
      <c r="F88" s="317"/>
      <c r="G88" s="317"/>
      <c r="H88" s="317"/>
      <c r="I88" s="317"/>
      <c r="J88" s="318"/>
    </row>
    <row r="89" spans="1:22" ht="27.75" hidden="1" customHeight="1" x14ac:dyDescent="0.25">
      <c r="A89" s="181"/>
      <c r="B89" s="334" t="s">
        <v>118</v>
      </c>
      <c r="C89" s="335"/>
      <c r="D89" s="335"/>
      <c r="E89" s="335"/>
      <c r="F89" s="335"/>
      <c r="G89" s="335"/>
      <c r="H89" s="335"/>
      <c r="I89" s="335"/>
      <c r="J89" s="336"/>
    </row>
    <row r="90" spans="1:22" hidden="1" x14ac:dyDescent="0.25">
      <c r="A90" s="181"/>
      <c r="B90" s="275" t="s">
        <v>4</v>
      </c>
      <c r="C90" s="207"/>
      <c r="D90" s="207"/>
      <c r="E90" s="207"/>
      <c r="F90" s="207"/>
      <c r="G90" s="207"/>
      <c r="H90" s="207"/>
      <c r="I90" s="207"/>
      <c r="J90" s="276"/>
    </row>
    <row r="91" spans="1:22" x14ac:dyDescent="0.25">
      <c r="A91" s="181"/>
      <c r="B91" s="324" t="s">
        <v>371</v>
      </c>
      <c r="C91" s="325"/>
      <c r="D91" s="308" t="str">
        <f t="shared" ref="D91:I91" si="0">D$113</f>
        <v>FY19</v>
      </c>
      <c r="E91" s="208" t="str">
        <f t="shared" si="0"/>
        <v>FY20</v>
      </c>
      <c r="F91" s="208" t="str">
        <f t="shared" si="0"/>
        <v>FY21</v>
      </c>
      <c r="G91" s="208" t="str">
        <f t="shared" si="0"/>
        <v>FY22</v>
      </c>
      <c r="H91" s="208" t="str">
        <f t="shared" si="0"/>
        <v>FY23</v>
      </c>
      <c r="I91" s="208" t="str">
        <f t="shared" si="0"/>
        <v>FY24</v>
      </c>
      <c r="J91" s="277" t="s">
        <v>268</v>
      </c>
    </row>
    <row r="92" spans="1:22" ht="15" customHeight="1" x14ac:dyDescent="0.25">
      <c r="A92" s="181"/>
      <c r="B92" s="328" t="s">
        <v>381</v>
      </c>
      <c r="C92" s="329"/>
      <c r="D92" s="309">
        <v>25000</v>
      </c>
      <c r="E92" s="309">
        <v>25000</v>
      </c>
      <c r="F92" s="309">
        <v>25000</v>
      </c>
      <c r="G92" s="209">
        <f t="shared" ref="G92:H92" si="1">(G129+G141)-SUM(G103)</f>
        <v>0</v>
      </c>
      <c r="H92" s="209">
        <f t="shared" si="1"/>
        <v>0</v>
      </c>
      <c r="I92" s="209">
        <v>0</v>
      </c>
      <c r="J92" s="278">
        <f>+D92+E92+F92</f>
        <v>75000</v>
      </c>
    </row>
    <row r="93" spans="1:22" ht="15" customHeight="1" x14ac:dyDescent="0.25">
      <c r="A93" s="181"/>
      <c r="B93" s="279" t="s">
        <v>382</v>
      </c>
      <c r="C93" s="233"/>
      <c r="D93" s="561">
        <v>25000</v>
      </c>
      <c r="E93" s="561">
        <v>25000</v>
      </c>
      <c r="F93" s="561">
        <v>25000</v>
      </c>
      <c r="G93" s="209">
        <v>0</v>
      </c>
      <c r="H93" s="209">
        <v>0</v>
      </c>
      <c r="I93" s="209">
        <v>0</v>
      </c>
      <c r="J93" s="278">
        <f>+D93+E93+F93</f>
        <v>75000</v>
      </c>
    </row>
    <row r="94" spans="1:22" ht="15" hidden="1" customHeight="1" outlineLevel="1" x14ac:dyDescent="0.25">
      <c r="A94" s="181"/>
      <c r="B94" s="347" t="s">
        <v>231</v>
      </c>
      <c r="C94" s="348"/>
      <c r="D94" s="211">
        <v>0</v>
      </c>
      <c r="E94" s="211">
        <v>0</v>
      </c>
      <c r="F94" s="211">
        <v>0</v>
      </c>
      <c r="G94" s="211">
        <v>0</v>
      </c>
      <c r="H94" s="211">
        <v>0</v>
      </c>
      <c r="I94" s="211">
        <v>0</v>
      </c>
      <c r="J94" s="278">
        <f t="shared" ref="J94:J97" si="2">SUM(D94:I94)</f>
        <v>0</v>
      </c>
    </row>
    <row r="95" spans="1:22" ht="15" hidden="1" customHeight="1" outlineLevel="1" x14ac:dyDescent="0.25">
      <c r="A95" s="181"/>
      <c r="B95" s="347" t="s">
        <v>232</v>
      </c>
      <c r="C95" s="348"/>
      <c r="D95" s="211">
        <v>0</v>
      </c>
      <c r="E95" s="211">
        <v>0</v>
      </c>
      <c r="F95" s="211">
        <v>0</v>
      </c>
      <c r="G95" s="211">
        <v>0</v>
      </c>
      <c r="H95" s="211">
        <v>0</v>
      </c>
      <c r="I95" s="211">
        <v>0</v>
      </c>
      <c r="J95" s="278">
        <f t="shared" si="2"/>
        <v>0</v>
      </c>
    </row>
    <row r="96" spans="1:22" ht="15" hidden="1" customHeight="1" outlineLevel="1" x14ac:dyDescent="0.25">
      <c r="A96" s="181"/>
      <c r="B96" s="347" t="s">
        <v>233</v>
      </c>
      <c r="C96" s="348"/>
      <c r="D96" s="211">
        <v>0</v>
      </c>
      <c r="E96" s="211">
        <v>0</v>
      </c>
      <c r="F96" s="211">
        <v>0</v>
      </c>
      <c r="G96" s="211">
        <v>0</v>
      </c>
      <c r="H96" s="211">
        <v>0</v>
      </c>
      <c r="I96" s="211">
        <v>0</v>
      </c>
      <c r="J96" s="278">
        <f t="shared" si="2"/>
        <v>0</v>
      </c>
    </row>
    <row r="97" spans="1:24" ht="15" hidden="1" customHeight="1" outlineLevel="1" x14ac:dyDescent="0.25">
      <c r="A97" s="181"/>
      <c r="B97" s="347" t="s">
        <v>234</v>
      </c>
      <c r="C97" s="348"/>
      <c r="D97" s="211">
        <v>0</v>
      </c>
      <c r="E97" s="211">
        <v>0</v>
      </c>
      <c r="F97" s="211">
        <v>0</v>
      </c>
      <c r="G97" s="211">
        <v>0</v>
      </c>
      <c r="H97" s="211">
        <v>0</v>
      </c>
      <c r="I97" s="211">
        <v>0</v>
      </c>
      <c r="J97" s="278">
        <f t="shared" si="2"/>
        <v>0</v>
      </c>
    </row>
    <row r="98" spans="1:24" ht="15" customHeight="1" outlineLevel="1" x14ac:dyDescent="0.25">
      <c r="A98" s="181"/>
      <c r="B98" s="303" t="s">
        <v>372</v>
      </c>
      <c r="C98" s="304"/>
      <c r="D98" s="307">
        <f>+D92+D93</f>
        <v>50000</v>
      </c>
      <c r="E98" s="307">
        <f t="shared" ref="E98:F98" si="3">+E92+E93</f>
        <v>50000</v>
      </c>
      <c r="F98" s="307">
        <f t="shared" si="3"/>
        <v>50000</v>
      </c>
      <c r="G98" s="305"/>
      <c r="H98" s="305"/>
      <c r="I98" s="305"/>
      <c r="J98" s="306">
        <f>+J92+J93</f>
        <v>150000</v>
      </c>
    </row>
    <row r="99" spans="1:24" ht="15" customHeight="1" x14ac:dyDescent="0.25">
      <c r="A99" s="181"/>
      <c r="B99" s="324" t="s">
        <v>0</v>
      </c>
      <c r="C99" s="325"/>
      <c r="D99" s="212"/>
      <c r="E99" s="212"/>
      <c r="F99" s="213"/>
      <c r="G99" s="213"/>
      <c r="H99" s="213"/>
      <c r="I99" s="213"/>
      <c r="J99" s="280"/>
    </row>
    <row r="100" spans="1:24" x14ac:dyDescent="0.25">
      <c r="A100" s="181"/>
      <c r="B100" s="328" t="s">
        <v>384</v>
      </c>
      <c r="C100" s="329"/>
      <c r="D100" s="214">
        <v>458333</v>
      </c>
      <c r="E100" s="214">
        <v>458333</v>
      </c>
      <c r="F100" s="214">
        <v>458333</v>
      </c>
      <c r="G100" s="214"/>
      <c r="H100" s="214"/>
      <c r="I100" s="214"/>
      <c r="J100" s="278">
        <f t="shared" ref="J100:J103" si="4">SUM(D100:I100)</f>
        <v>1374999</v>
      </c>
    </row>
    <row r="101" spans="1:24" x14ac:dyDescent="0.25">
      <c r="A101" s="181"/>
      <c r="B101" s="328" t="s">
        <v>187</v>
      </c>
      <c r="C101" s="329"/>
      <c r="D101" s="214">
        <v>733333</v>
      </c>
      <c r="E101" s="214">
        <v>733333</v>
      </c>
      <c r="F101" s="214">
        <v>733333</v>
      </c>
      <c r="G101" s="214"/>
      <c r="H101" s="214"/>
      <c r="I101" s="214"/>
      <c r="J101" s="278">
        <f t="shared" si="4"/>
        <v>2199999</v>
      </c>
    </row>
    <row r="102" spans="1:24" x14ac:dyDescent="0.25">
      <c r="A102" s="181"/>
      <c r="B102" s="326" t="s">
        <v>385</v>
      </c>
      <c r="C102" s="327"/>
      <c r="D102" s="214">
        <v>591667</v>
      </c>
      <c r="E102" s="214">
        <v>591667</v>
      </c>
      <c r="F102" s="214">
        <v>641667</v>
      </c>
      <c r="G102" s="214"/>
      <c r="H102" s="214"/>
      <c r="I102" s="214"/>
      <c r="J102" s="278">
        <f t="shared" si="4"/>
        <v>1825001</v>
      </c>
    </row>
    <row r="103" spans="1:24" x14ac:dyDescent="0.25">
      <c r="A103" s="181"/>
      <c r="B103" s="324" t="s">
        <v>100</v>
      </c>
      <c r="C103" s="325"/>
      <c r="D103" s="209">
        <f>SUM(D100:D102)</f>
        <v>1783333</v>
      </c>
      <c r="E103" s="209">
        <f>SUM(E100:E102)</f>
        <v>1783333</v>
      </c>
      <c r="F103" s="209">
        <f t="shared" ref="F103:I103" si="5">SUM(F100:F102)</f>
        <v>1833333</v>
      </c>
      <c r="G103" s="209">
        <f t="shared" si="5"/>
        <v>0</v>
      </c>
      <c r="H103" s="209">
        <f t="shared" si="5"/>
        <v>0</v>
      </c>
      <c r="I103" s="209">
        <f t="shared" si="5"/>
        <v>0</v>
      </c>
      <c r="J103" s="278">
        <f t="shared" si="4"/>
        <v>5399999</v>
      </c>
    </row>
    <row r="104" spans="1:24" s="193" customFormat="1" ht="15.75" thickBot="1" x14ac:dyDescent="0.3">
      <c r="A104" s="194"/>
      <c r="B104" s="322" t="s">
        <v>2</v>
      </c>
      <c r="C104" s="323"/>
      <c r="D104" s="215">
        <f>$J$104/3</f>
        <v>1833333.3333333333</v>
      </c>
      <c r="E104" s="215">
        <f t="shared" ref="E104:F104" si="6">$J$104/3</f>
        <v>1833333.3333333333</v>
      </c>
      <c r="F104" s="215">
        <f t="shared" si="6"/>
        <v>1833333.3333333333</v>
      </c>
      <c r="G104" s="215">
        <f t="shared" ref="G104:I104" si="7">SUM(G92:G97)+G103</f>
        <v>0</v>
      </c>
      <c r="H104" s="215">
        <f t="shared" si="7"/>
        <v>0</v>
      </c>
      <c r="I104" s="215">
        <f t="shared" si="7"/>
        <v>0</v>
      </c>
      <c r="J104" s="281">
        <v>5500000</v>
      </c>
      <c r="L104" s="216">
        <f>J92/J104</f>
        <v>1.3636363636363636E-2</v>
      </c>
    </row>
    <row r="105" spans="1:24" ht="15.75" hidden="1" thickTop="1" x14ac:dyDescent="0.25">
      <c r="A105" s="181"/>
      <c r="B105" s="282"/>
      <c r="C105" s="222"/>
      <c r="D105" s="222"/>
      <c r="E105" s="222"/>
      <c r="F105" s="222"/>
      <c r="G105" s="222"/>
      <c r="H105" s="222"/>
      <c r="I105" s="222"/>
      <c r="J105" s="246"/>
    </row>
    <row r="106" spans="1:24" ht="23.25" customHeight="1" thickTop="1" x14ac:dyDescent="0.25">
      <c r="A106" s="198" t="s">
        <v>122</v>
      </c>
      <c r="B106" s="319" t="s">
        <v>346</v>
      </c>
      <c r="C106" s="320"/>
      <c r="D106" s="320"/>
      <c r="E106" s="320"/>
      <c r="F106" s="320"/>
      <c r="G106" s="320"/>
      <c r="H106" s="320"/>
      <c r="I106" s="320"/>
      <c r="J106" s="321"/>
      <c r="W106" s="192" t="s">
        <v>210</v>
      </c>
      <c r="X106" s="192" t="b">
        <v>0</v>
      </c>
    </row>
    <row r="107" spans="1:24" ht="15" hidden="1" customHeight="1" x14ac:dyDescent="0.25">
      <c r="A107" s="181"/>
      <c r="B107" s="334" t="s">
        <v>345</v>
      </c>
      <c r="C107" s="335"/>
      <c r="D107" s="335"/>
      <c r="E107" s="335"/>
      <c r="F107" s="335"/>
      <c r="G107" s="335"/>
      <c r="H107" s="396">
        <v>0</v>
      </c>
      <c r="I107" s="397"/>
      <c r="J107" s="267"/>
      <c r="W107" s="192" t="s">
        <v>211</v>
      </c>
      <c r="X107" s="192" t="b">
        <v>1</v>
      </c>
    </row>
    <row r="108" spans="1:24" ht="15" hidden="1" customHeight="1" x14ac:dyDescent="0.25">
      <c r="A108" s="181"/>
      <c r="B108" s="334" t="s">
        <v>351</v>
      </c>
      <c r="C108" s="335"/>
      <c r="D108" s="335"/>
      <c r="E108" s="335"/>
      <c r="F108" s="335"/>
      <c r="G108" s="335"/>
      <c r="H108" s="184"/>
      <c r="I108" s="184"/>
      <c r="J108" s="267"/>
      <c r="W108" s="192"/>
      <c r="X108" s="192"/>
    </row>
    <row r="109" spans="1:24" hidden="1" x14ac:dyDescent="0.25">
      <c r="A109" s="181"/>
      <c r="B109" s="251"/>
      <c r="C109" s="222"/>
      <c r="D109" s="222"/>
      <c r="E109" s="222"/>
      <c r="F109" s="222"/>
      <c r="G109" s="222"/>
      <c r="H109" s="222"/>
      <c r="I109" s="222"/>
      <c r="J109" s="246"/>
    </row>
    <row r="110" spans="1:24" s="193" customFormat="1" ht="15" hidden="1" customHeight="1" outlineLevel="1" x14ac:dyDescent="0.25">
      <c r="A110" s="194" t="s">
        <v>122</v>
      </c>
      <c r="B110" s="319" t="s">
        <v>125</v>
      </c>
      <c r="C110" s="320"/>
      <c r="D110" s="320"/>
      <c r="E110" s="320"/>
      <c r="F110" s="320"/>
      <c r="G110" s="320"/>
      <c r="H110" s="320"/>
      <c r="I110" s="320"/>
      <c r="J110" s="321"/>
    </row>
    <row r="111" spans="1:24" ht="30.75" hidden="1" customHeight="1" outlineLevel="1" x14ac:dyDescent="0.25">
      <c r="A111" s="181"/>
      <c r="B111" s="334" t="s">
        <v>117</v>
      </c>
      <c r="C111" s="335"/>
      <c r="D111" s="335"/>
      <c r="E111" s="335"/>
      <c r="F111" s="335"/>
      <c r="G111" s="335"/>
      <c r="H111" s="335"/>
      <c r="I111" s="335"/>
      <c r="J111" s="336"/>
    </row>
    <row r="112" spans="1:24" hidden="1" outlineLevel="1" x14ac:dyDescent="0.25">
      <c r="A112" s="181"/>
      <c r="B112" s="275" t="s">
        <v>12</v>
      </c>
      <c r="C112" s="207"/>
      <c r="D112" s="207"/>
      <c r="E112" s="207"/>
      <c r="F112" s="207"/>
      <c r="G112" s="207"/>
      <c r="H112" s="207"/>
      <c r="I112" s="207"/>
      <c r="J112" s="276"/>
    </row>
    <row r="113" spans="1:10" ht="15.75" outlineLevel="1" thickBot="1" x14ac:dyDescent="0.3">
      <c r="A113" s="181"/>
      <c r="B113" s="352" t="s">
        <v>108</v>
      </c>
      <c r="C113" s="353"/>
      <c r="D113" s="208" t="s">
        <v>3</v>
      </c>
      <c r="E113" s="217" t="s">
        <v>6</v>
      </c>
      <c r="F113" s="217" t="s">
        <v>7</v>
      </c>
      <c r="G113" s="217" t="s">
        <v>8</v>
      </c>
      <c r="H113" s="217" t="s">
        <v>9</v>
      </c>
      <c r="I113" s="217" t="s">
        <v>10</v>
      </c>
      <c r="J113" s="277" t="s">
        <v>268</v>
      </c>
    </row>
    <row r="114" spans="1:10" ht="15.75" outlineLevel="1" thickBot="1" x14ac:dyDescent="0.3">
      <c r="A114" s="181"/>
      <c r="B114" s="332" t="s">
        <v>25</v>
      </c>
      <c r="C114" s="333"/>
      <c r="D114" s="210"/>
      <c r="E114" s="218">
        <v>2.5000000000000001E-2</v>
      </c>
      <c r="F114" s="218">
        <v>2.5000000000000001E-2</v>
      </c>
      <c r="G114" s="218">
        <f>$F114</f>
        <v>2.5000000000000001E-2</v>
      </c>
      <c r="H114" s="218">
        <f>$F114</f>
        <v>2.5000000000000001E-2</v>
      </c>
      <c r="I114" s="218">
        <f>$F114</f>
        <v>2.5000000000000001E-2</v>
      </c>
      <c r="J114" s="283"/>
    </row>
    <row r="115" spans="1:10" hidden="1" outlineLevel="1" x14ac:dyDescent="0.25">
      <c r="A115" s="181"/>
      <c r="B115" s="332" t="s">
        <v>27</v>
      </c>
      <c r="C115" s="333"/>
      <c r="D115" s="214"/>
      <c r="E115" s="214"/>
      <c r="F115" s="219">
        <f>E115*(1+$G$114)</f>
        <v>0</v>
      </c>
      <c r="G115" s="219">
        <f>F115*(1+$G$114)</f>
        <v>0</v>
      </c>
      <c r="H115" s="219">
        <f>G115*(1+$H$114)</f>
        <v>0</v>
      </c>
      <c r="I115" s="219">
        <f>H115*(1+$I$114)</f>
        <v>0</v>
      </c>
      <c r="J115" s="278">
        <f t="shared" ref="J115:J128" si="8">SUM(D115:I115)</f>
        <v>0</v>
      </c>
    </row>
    <row r="116" spans="1:10" ht="15.95" hidden="1" customHeight="1" outlineLevel="1" x14ac:dyDescent="0.25">
      <c r="A116" s="181"/>
      <c r="B116" s="337" t="s">
        <v>28</v>
      </c>
      <c r="C116" s="338"/>
      <c r="D116" s="214"/>
      <c r="E116" s="214"/>
      <c r="F116" s="209">
        <f>E116*(1+$G$114)</f>
        <v>0</v>
      </c>
      <c r="G116" s="209">
        <f>F116*(1+$G$114)</f>
        <v>0</v>
      </c>
      <c r="H116" s="209">
        <f>G116*(1+$H$114)</f>
        <v>0</v>
      </c>
      <c r="I116" s="209">
        <f>H116*(1+$I$114)</f>
        <v>0</v>
      </c>
      <c r="J116" s="278">
        <f t="shared" si="8"/>
        <v>0</v>
      </c>
    </row>
    <row r="117" spans="1:10" hidden="1" outlineLevel="1" x14ac:dyDescent="0.25">
      <c r="A117" s="181"/>
      <c r="B117" s="332" t="s">
        <v>102</v>
      </c>
      <c r="C117" s="333"/>
      <c r="D117" s="220"/>
      <c r="E117" s="220"/>
      <c r="F117" s="221"/>
      <c r="G117" s="221"/>
      <c r="H117" s="221"/>
      <c r="I117" s="221"/>
      <c r="J117" s="284"/>
    </row>
    <row r="118" spans="1:10" hidden="1" outlineLevel="1" x14ac:dyDescent="0.25">
      <c r="A118" s="181"/>
      <c r="B118" s="332" t="s">
        <v>99</v>
      </c>
      <c r="C118" s="333"/>
      <c r="D118" s="214"/>
      <c r="E118" s="214"/>
      <c r="F118" s="209">
        <f>E118</f>
        <v>0</v>
      </c>
      <c r="G118" s="209">
        <f>F118</f>
        <v>0</v>
      </c>
      <c r="H118" s="209">
        <f t="shared" ref="H118:I118" si="9">G118</f>
        <v>0</v>
      </c>
      <c r="I118" s="209">
        <f t="shared" si="9"/>
        <v>0</v>
      </c>
      <c r="J118" s="278"/>
    </row>
    <row r="119" spans="1:10" hidden="1" outlineLevel="1" x14ac:dyDescent="0.25">
      <c r="A119" s="181"/>
      <c r="B119" s="332" t="s">
        <v>98</v>
      </c>
      <c r="C119" s="333"/>
      <c r="D119" s="214"/>
      <c r="E119" s="214"/>
      <c r="F119" s="209">
        <f t="shared" ref="F119:I119" si="10">ROUND(E119*(1+F114),0)</f>
        <v>0</v>
      </c>
      <c r="G119" s="209">
        <f t="shared" si="10"/>
        <v>0</v>
      </c>
      <c r="H119" s="209">
        <f t="shared" si="10"/>
        <v>0</v>
      </c>
      <c r="I119" s="209">
        <f t="shared" si="10"/>
        <v>0</v>
      </c>
      <c r="J119" s="278"/>
    </row>
    <row r="120" spans="1:10" hidden="1" outlineLevel="1" x14ac:dyDescent="0.25">
      <c r="A120" s="181"/>
      <c r="B120" s="332" t="s">
        <v>97</v>
      </c>
      <c r="C120" s="333"/>
      <c r="D120" s="209">
        <f>D118*D119</f>
        <v>0</v>
      </c>
      <c r="E120" s="209">
        <f>E118*E119</f>
        <v>0</v>
      </c>
      <c r="F120" s="209">
        <f t="shared" ref="F120" si="11">F118*F119</f>
        <v>0</v>
      </c>
      <c r="G120" s="209">
        <f t="shared" ref="G120:I120" si="12">G118*G119</f>
        <v>0</v>
      </c>
      <c r="H120" s="209">
        <f t="shared" si="12"/>
        <v>0</v>
      </c>
      <c r="I120" s="209">
        <f t="shared" si="12"/>
        <v>0</v>
      </c>
      <c r="J120" s="278">
        <f t="shared" si="8"/>
        <v>0</v>
      </c>
    </row>
    <row r="121" spans="1:10" hidden="1" outlineLevel="1" x14ac:dyDescent="0.25">
      <c r="A121" s="181"/>
      <c r="B121" s="332" t="s">
        <v>88</v>
      </c>
      <c r="C121" s="333"/>
      <c r="D121" s="214"/>
      <c r="E121" s="214"/>
      <c r="F121" s="209">
        <f t="shared" ref="F121:G124" si="13">E121*(1+$G$114)</f>
        <v>0</v>
      </c>
      <c r="G121" s="209">
        <f t="shared" si="13"/>
        <v>0</v>
      </c>
      <c r="H121" s="209">
        <f t="shared" ref="H121:H124" si="14">G121*(1+$H$114)</f>
        <v>0</v>
      </c>
      <c r="I121" s="209">
        <f t="shared" ref="I121:I124" si="15">H121*(1+$I$114)</f>
        <v>0</v>
      </c>
      <c r="J121" s="278"/>
    </row>
    <row r="122" spans="1:10" hidden="1" outlineLevel="1" x14ac:dyDescent="0.25">
      <c r="A122" s="181"/>
      <c r="B122" s="332" t="s">
        <v>89</v>
      </c>
      <c r="C122" s="333"/>
      <c r="D122" s="214"/>
      <c r="E122" s="214"/>
      <c r="F122" s="209">
        <f t="shared" si="13"/>
        <v>0</v>
      </c>
      <c r="G122" s="209">
        <f t="shared" si="13"/>
        <v>0</v>
      </c>
      <c r="H122" s="209">
        <f t="shared" si="14"/>
        <v>0</v>
      </c>
      <c r="I122" s="209">
        <f t="shared" si="15"/>
        <v>0</v>
      </c>
      <c r="J122" s="278"/>
    </row>
    <row r="123" spans="1:10" hidden="1" outlineLevel="1" x14ac:dyDescent="0.25">
      <c r="A123" s="181"/>
      <c r="B123" s="326" t="s">
        <v>274</v>
      </c>
      <c r="C123" s="327"/>
      <c r="D123" s="214"/>
      <c r="E123" s="214"/>
      <c r="F123" s="209">
        <f t="shared" si="13"/>
        <v>0</v>
      </c>
      <c r="G123" s="209">
        <f t="shared" si="13"/>
        <v>0</v>
      </c>
      <c r="H123" s="209">
        <f t="shared" si="14"/>
        <v>0</v>
      </c>
      <c r="I123" s="209">
        <f t="shared" si="15"/>
        <v>0</v>
      </c>
      <c r="J123" s="278"/>
    </row>
    <row r="124" spans="1:10" hidden="1" outlineLevel="1" x14ac:dyDescent="0.25">
      <c r="A124" s="181"/>
      <c r="B124" s="326" t="s">
        <v>274</v>
      </c>
      <c r="C124" s="327"/>
      <c r="D124" s="214"/>
      <c r="E124" s="214"/>
      <c r="F124" s="209">
        <f t="shared" si="13"/>
        <v>0</v>
      </c>
      <c r="G124" s="209">
        <f t="shared" si="13"/>
        <v>0</v>
      </c>
      <c r="H124" s="209">
        <f t="shared" si="14"/>
        <v>0</v>
      </c>
      <c r="I124" s="209">
        <f t="shared" si="15"/>
        <v>0</v>
      </c>
      <c r="J124" s="278"/>
    </row>
    <row r="125" spans="1:10" hidden="1" outlineLevel="1" x14ac:dyDescent="0.25">
      <c r="A125" s="181"/>
      <c r="B125" s="332" t="s">
        <v>103</v>
      </c>
      <c r="C125" s="333"/>
      <c r="D125" s="209">
        <f>SUM(D120:D124)</f>
        <v>0</v>
      </c>
      <c r="E125" s="209">
        <f>SUM(E120:E124)</f>
        <v>0</v>
      </c>
      <c r="F125" s="209">
        <f t="shared" ref="F125" si="16">SUM(F120:F124)</f>
        <v>0</v>
      </c>
      <c r="G125" s="209">
        <f t="shared" ref="G125:H125" si="17">SUM(G120:G124)</f>
        <v>0</v>
      </c>
      <c r="H125" s="209">
        <f t="shared" si="17"/>
        <v>0</v>
      </c>
      <c r="I125" s="209">
        <f>SUM(I120:I124)</f>
        <v>0</v>
      </c>
      <c r="J125" s="278">
        <f t="shared" si="8"/>
        <v>0</v>
      </c>
    </row>
    <row r="126" spans="1:10" ht="15" hidden="1" customHeight="1" outlineLevel="1" x14ac:dyDescent="0.25">
      <c r="A126" s="181"/>
      <c r="B126" s="326" t="s">
        <v>104</v>
      </c>
      <c r="C126" s="327"/>
      <c r="D126" s="214"/>
      <c r="E126" s="214"/>
      <c r="F126" s="209">
        <f t="shared" ref="F126:G128" si="18">E126*(1+$G$114)</f>
        <v>0</v>
      </c>
      <c r="G126" s="209">
        <f t="shared" si="18"/>
        <v>0</v>
      </c>
      <c r="H126" s="209">
        <f t="shared" ref="H126:H128" si="19">G126*(1+$H$114)</f>
        <v>0</v>
      </c>
      <c r="I126" s="209">
        <f t="shared" ref="I126:I128" si="20">H126*(1+$I$114)</f>
        <v>0</v>
      </c>
      <c r="J126" s="278">
        <f t="shared" si="8"/>
        <v>0</v>
      </c>
    </row>
    <row r="127" spans="1:10" ht="15" hidden="1" customHeight="1" outlineLevel="1" x14ac:dyDescent="0.25">
      <c r="A127" s="181"/>
      <c r="B127" s="326" t="s">
        <v>104</v>
      </c>
      <c r="C127" s="327"/>
      <c r="D127" s="214"/>
      <c r="E127" s="214"/>
      <c r="F127" s="209">
        <f t="shared" si="18"/>
        <v>0</v>
      </c>
      <c r="G127" s="209">
        <f t="shared" si="18"/>
        <v>0</v>
      </c>
      <c r="H127" s="209">
        <f t="shared" si="19"/>
        <v>0</v>
      </c>
      <c r="I127" s="209">
        <f t="shared" si="20"/>
        <v>0</v>
      </c>
      <c r="J127" s="278">
        <f t="shared" si="8"/>
        <v>0</v>
      </c>
    </row>
    <row r="128" spans="1:10" ht="15" hidden="1" customHeight="1" outlineLevel="1" x14ac:dyDescent="0.25">
      <c r="A128" s="181"/>
      <c r="B128" s="326" t="s">
        <v>104</v>
      </c>
      <c r="C128" s="327"/>
      <c r="D128" s="214"/>
      <c r="E128" s="214"/>
      <c r="F128" s="209">
        <f t="shared" si="18"/>
        <v>0</v>
      </c>
      <c r="G128" s="209">
        <f t="shared" si="18"/>
        <v>0</v>
      </c>
      <c r="H128" s="209">
        <f t="shared" si="19"/>
        <v>0</v>
      </c>
      <c r="I128" s="209">
        <f t="shared" si="20"/>
        <v>0</v>
      </c>
      <c r="J128" s="278">
        <f t="shared" si="8"/>
        <v>0</v>
      </c>
    </row>
    <row r="129" spans="1:26" s="193" customFormat="1" ht="15.75" hidden="1" outlineLevel="1" thickBot="1" x14ac:dyDescent="0.3">
      <c r="A129" s="194"/>
      <c r="B129" s="322" t="s">
        <v>107</v>
      </c>
      <c r="C129" s="323"/>
      <c r="D129" s="215">
        <f t="shared" ref="D129:J129" si="21">D115+D116+D125+D126+D128+D127</f>
        <v>0</v>
      </c>
      <c r="E129" s="215">
        <f t="shared" si="21"/>
        <v>0</v>
      </c>
      <c r="F129" s="215">
        <f t="shared" si="21"/>
        <v>0</v>
      </c>
      <c r="G129" s="215">
        <f t="shared" si="21"/>
        <v>0</v>
      </c>
      <c r="H129" s="215">
        <f t="shared" si="21"/>
        <v>0</v>
      </c>
      <c r="I129" s="215">
        <f t="shared" si="21"/>
        <v>0</v>
      </c>
      <c r="J129" s="281">
        <f t="shared" si="21"/>
        <v>0</v>
      </c>
    </row>
    <row r="130" spans="1:26" ht="15.75" hidden="1" outlineLevel="1" thickTop="1" x14ac:dyDescent="0.25">
      <c r="A130" s="181"/>
      <c r="B130" s="282"/>
      <c r="C130" s="222"/>
      <c r="D130" s="222"/>
      <c r="E130" s="222"/>
      <c r="F130" s="222"/>
      <c r="G130" s="222"/>
      <c r="H130" s="222"/>
      <c r="I130" s="222"/>
      <c r="J130" s="246"/>
    </row>
    <row r="131" spans="1:26" hidden="1" x14ac:dyDescent="0.25">
      <c r="A131" s="181"/>
      <c r="B131" s="282"/>
      <c r="C131" s="222"/>
      <c r="D131" s="222"/>
      <c r="E131" s="222"/>
      <c r="F131" s="222"/>
      <c r="G131" s="222"/>
      <c r="H131" s="222"/>
      <c r="I131" s="222"/>
      <c r="J131" s="246"/>
    </row>
    <row r="132" spans="1:26" s="193" customFormat="1" ht="15" hidden="1" customHeight="1" outlineLevel="1" x14ac:dyDescent="0.25">
      <c r="A132" s="194" t="s">
        <v>124</v>
      </c>
      <c r="B132" s="319" t="s">
        <v>140</v>
      </c>
      <c r="C132" s="320"/>
      <c r="D132" s="320"/>
      <c r="E132" s="320"/>
      <c r="F132" s="320"/>
      <c r="G132" s="320"/>
      <c r="H132" s="320"/>
      <c r="I132" s="320"/>
      <c r="J132" s="321"/>
    </row>
    <row r="133" spans="1:26" hidden="1" outlineLevel="1" x14ac:dyDescent="0.25">
      <c r="A133" s="181"/>
      <c r="B133" s="275" t="s">
        <v>12</v>
      </c>
      <c r="C133" s="207"/>
      <c r="D133" s="207"/>
      <c r="E133" s="207"/>
      <c r="F133" s="207"/>
      <c r="G133" s="207"/>
      <c r="H133" s="207"/>
      <c r="I133" s="207"/>
      <c r="J133" s="276"/>
    </row>
    <row r="134" spans="1:26" outlineLevel="1" x14ac:dyDescent="0.25">
      <c r="A134" s="181"/>
      <c r="B134" s="352" t="s">
        <v>109</v>
      </c>
      <c r="C134" s="353"/>
      <c r="D134" s="208" t="s">
        <v>3</v>
      </c>
      <c r="E134" s="217" t="s">
        <v>6</v>
      </c>
      <c r="F134" s="217" t="s">
        <v>7</v>
      </c>
      <c r="G134" s="217" t="s">
        <v>8</v>
      </c>
      <c r="H134" s="217" t="s">
        <v>9</v>
      </c>
      <c r="I134" s="217" t="s">
        <v>10</v>
      </c>
      <c r="J134" s="285" t="s">
        <v>268</v>
      </c>
    </row>
    <row r="135" spans="1:26" outlineLevel="1" x14ac:dyDescent="0.25">
      <c r="A135" s="181"/>
      <c r="B135" s="394" t="s">
        <v>206</v>
      </c>
      <c r="C135" s="395"/>
      <c r="D135" s="214"/>
      <c r="E135" s="214"/>
      <c r="F135" s="214"/>
      <c r="G135" s="214"/>
      <c r="H135" s="214"/>
      <c r="I135" s="214"/>
      <c r="J135" s="278">
        <f t="shared" ref="J135:J140" si="22">SUM(D135:I135)</f>
        <v>0</v>
      </c>
    </row>
    <row r="136" spans="1:26" outlineLevel="1" x14ac:dyDescent="0.25">
      <c r="A136" s="181"/>
      <c r="B136" s="394" t="s">
        <v>207</v>
      </c>
      <c r="C136" s="395"/>
      <c r="D136" s="214"/>
      <c r="E136" s="214"/>
      <c r="F136" s="214"/>
      <c r="G136" s="214"/>
      <c r="H136" s="214"/>
      <c r="I136" s="214"/>
      <c r="J136" s="278">
        <f t="shared" si="22"/>
        <v>0</v>
      </c>
    </row>
    <row r="137" spans="1:26" outlineLevel="1" x14ac:dyDescent="0.25">
      <c r="A137" s="181"/>
      <c r="B137" s="394" t="s">
        <v>205</v>
      </c>
      <c r="C137" s="395"/>
      <c r="D137" s="223"/>
      <c r="E137" s="214"/>
      <c r="F137" s="223"/>
      <c r="G137" s="223"/>
      <c r="H137" s="223"/>
      <c r="I137" s="214"/>
      <c r="J137" s="278">
        <f t="shared" si="22"/>
        <v>0</v>
      </c>
      <c r="Z137" s="176"/>
    </row>
    <row r="138" spans="1:26" outlineLevel="1" x14ac:dyDescent="0.25">
      <c r="A138" s="181"/>
      <c r="B138" s="394" t="s">
        <v>105</v>
      </c>
      <c r="C138" s="395"/>
      <c r="D138" s="223"/>
      <c r="E138" s="214"/>
      <c r="F138" s="223"/>
      <c r="G138" s="223"/>
      <c r="H138" s="223"/>
      <c r="I138" s="214"/>
      <c r="J138" s="278">
        <f t="shared" si="22"/>
        <v>0</v>
      </c>
      <c r="Z138" s="176"/>
    </row>
    <row r="139" spans="1:26" outlineLevel="1" x14ac:dyDescent="0.25">
      <c r="A139" s="181"/>
      <c r="B139" s="394" t="s">
        <v>106</v>
      </c>
      <c r="C139" s="395"/>
      <c r="D139" s="214"/>
      <c r="E139" s="214"/>
      <c r="F139" s="214"/>
      <c r="G139" s="214"/>
      <c r="H139" s="214"/>
      <c r="I139" s="214"/>
      <c r="J139" s="278">
        <f t="shared" si="22"/>
        <v>0</v>
      </c>
    </row>
    <row r="140" spans="1:26" outlineLevel="1" x14ac:dyDescent="0.25">
      <c r="A140" s="181"/>
      <c r="B140" s="326" t="s">
        <v>364</v>
      </c>
      <c r="C140" s="327"/>
      <c r="D140" s="214">
        <v>1833333.33</v>
      </c>
      <c r="E140" s="214">
        <v>1833333.33</v>
      </c>
      <c r="F140" s="214">
        <v>1833333.33</v>
      </c>
      <c r="G140" s="214"/>
      <c r="H140" s="214"/>
      <c r="I140" s="214"/>
      <c r="J140" s="278">
        <f t="shared" si="22"/>
        <v>5499999.9900000002</v>
      </c>
      <c r="M140" s="114">
        <f>641667*3</f>
        <v>1925001</v>
      </c>
      <c r="N140" s="114">
        <v>5500000</v>
      </c>
    </row>
    <row r="141" spans="1:26" s="193" customFormat="1" ht="15.75" outlineLevel="1" thickBot="1" x14ac:dyDescent="0.3">
      <c r="A141" s="194"/>
      <c r="B141" s="330" t="s">
        <v>112</v>
      </c>
      <c r="C141" s="331"/>
      <c r="D141" s="215">
        <f>SUM(D135:D140)</f>
        <v>1833333.33</v>
      </c>
      <c r="E141" s="215">
        <f t="shared" ref="E141:J141" si="23">SUM(E135:E140)</f>
        <v>1833333.33</v>
      </c>
      <c r="F141" s="215">
        <f t="shared" si="23"/>
        <v>1833333.33</v>
      </c>
      <c r="G141" s="215">
        <f t="shared" si="23"/>
        <v>0</v>
      </c>
      <c r="H141" s="215">
        <f t="shared" si="23"/>
        <v>0</v>
      </c>
      <c r="I141" s="214"/>
      <c r="J141" s="281">
        <f t="shared" si="23"/>
        <v>5499999.9900000002</v>
      </c>
      <c r="M141" s="193">
        <f>M140/N140</f>
        <v>0.35000018181818182</v>
      </c>
    </row>
    <row r="142" spans="1:26" ht="15.75" hidden="1" outlineLevel="1" thickTop="1" x14ac:dyDescent="0.25">
      <c r="A142" s="181"/>
      <c r="B142" s="282"/>
      <c r="C142" s="222"/>
      <c r="D142" s="222"/>
      <c r="E142" s="222"/>
      <c r="F142" s="222"/>
      <c r="G142" s="222"/>
      <c r="H142" s="222"/>
      <c r="I142" s="222"/>
      <c r="J142" s="246"/>
    </row>
    <row r="143" spans="1:26" hidden="1" x14ac:dyDescent="0.25">
      <c r="A143" s="181"/>
      <c r="B143" s="282"/>
      <c r="C143" s="222"/>
      <c r="D143" s="222"/>
      <c r="E143" s="222"/>
      <c r="F143" s="222"/>
      <c r="G143" s="222"/>
      <c r="H143" s="222"/>
      <c r="I143" s="222"/>
      <c r="J143" s="246"/>
    </row>
    <row r="144" spans="1:26" hidden="1" x14ac:dyDescent="0.25">
      <c r="A144" s="181"/>
      <c r="B144" s="286" t="s">
        <v>32</v>
      </c>
      <c r="C144" s="222"/>
      <c r="D144" s="222"/>
      <c r="E144" s="222"/>
      <c r="F144" s="222"/>
      <c r="G144" s="222"/>
      <c r="H144" s="222"/>
      <c r="I144" s="222"/>
      <c r="J144" s="246"/>
    </row>
    <row r="145" spans="1:10" hidden="1" x14ac:dyDescent="0.25">
      <c r="A145" s="181"/>
      <c r="B145" s="251"/>
      <c r="C145" s="222"/>
      <c r="D145" s="222"/>
      <c r="E145" s="222"/>
      <c r="F145" s="222"/>
      <c r="G145" s="222"/>
      <c r="H145" s="222"/>
      <c r="I145" s="222"/>
      <c r="J145" s="246"/>
    </row>
    <row r="146" spans="1:10" s="193" customFormat="1" ht="17.25" customHeight="1" thickTop="1" x14ac:dyDescent="0.25">
      <c r="A146" s="194" t="s">
        <v>126</v>
      </c>
      <c r="B146" s="266" t="s">
        <v>127</v>
      </c>
      <c r="C146" s="287"/>
      <c r="D146" s="287"/>
      <c r="E146" s="287"/>
      <c r="F146" s="287"/>
      <c r="G146" s="287"/>
      <c r="H146" s="287"/>
      <c r="I146" s="310">
        <f>+I138-I140</f>
        <v>0</v>
      </c>
      <c r="J146" s="288"/>
    </row>
    <row r="147" spans="1:10" x14ac:dyDescent="0.25">
      <c r="A147" s="181"/>
      <c r="B147" s="251" t="s">
        <v>373</v>
      </c>
      <c r="C147" s="289">
        <v>0.4</v>
      </c>
      <c r="D147" s="290">
        <f>J147/3</f>
        <v>733333.33333333337</v>
      </c>
      <c r="E147" s="291">
        <f>+D147</f>
        <v>733333.33333333337</v>
      </c>
      <c r="F147" s="291">
        <f>+E147</f>
        <v>733333.33333333337</v>
      </c>
      <c r="G147" s="222"/>
      <c r="H147" s="222"/>
      <c r="I147" s="222"/>
      <c r="J147" s="292">
        <f>$J$104*C147</f>
        <v>2200000</v>
      </c>
    </row>
    <row r="148" spans="1:10" x14ac:dyDescent="0.25">
      <c r="A148" s="181"/>
      <c r="B148" s="251" t="s">
        <v>385</v>
      </c>
      <c r="C148" s="234">
        <v>0.35</v>
      </c>
      <c r="D148" s="290">
        <f>+D141-D147-D149-D151-D152</f>
        <v>591666.66333333333</v>
      </c>
      <c r="E148" s="290">
        <f t="shared" ref="E148:F148" si="24">+E141-E147-E149-E151-E152</f>
        <v>591666.66333333333</v>
      </c>
      <c r="F148" s="290">
        <f t="shared" si="24"/>
        <v>591666.66333333333</v>
      </c>
      <c r="G148" s="222"/>
      <c r="H148" s="222"/>
      <c r="I148" s="222" t="s">
        <v>301</v>
      </c>
      <c r="J148" s="292"/>
    </row>
    <row r="149" spans="1:10" x14ac:dyDescent="0.25">
      <c r="A149" s="181"/>
      <c r="B149" s="251" t="s">
        <v>374</v>
      </c>
      <c r="C149" s="289">
        <v>0.25</v>
      </c>
      <c r="D149" s="290">
        <f>J149/3</f>
        <v>458333.33333333331</v>
      </c>
      <c r="E149" s="291">
        <f t="shared" ref="E149:F149" si="25">+D149</f>
        <v>458333.33333333331</v>
      </c>
      <c r="F149" s="291">
        <f t="shared" si="25"/>
        <v>458333.33333333331</v>
      </c>
      <c r="G149" s="222"/>
      <c r="H149" s="222"/>
      <c r="I149" s="222" t="s">
        <v>301</v>
      </c>
      <c r="J149" s="293">
        <f>$J$104*C149</f>
        <v>1375000</v>
      </c>
    </row>
    <row r="150" spans="1:10" x14ac:dyDescent="0.25">
      <c r="A150" s="181"/>
      <c r="B150" s="294" t="s">
        <v>380</v>
      </c>
      <c r="C150" s="562">
        <f>D150/D141</f>
        <v>2.7272727322314047E-2</v>
      </c>
      <c r="D150" s="235">
        <f>+D151+D152</f>
        <v>50000</v>
      </c>
      <c r="E150" s="236">
        <f t="shared" ref="E150:F150" si="26">+D150</f>
        <v>50000</v>
      </c>
      <c r="F150" s="236">
        <f t="shared" si="26"/>
        <v>50000</v>
      </c>
      <c r="G150" s="237"/>
      <c r="H150" s="237"/>
      <c r="I150" s="237"/>
      <c r="J150" s="295">
        <f t="shared" ref="J150" si="27">$J$104*C150</f>
        <v>150000.00027272725</v>
      </c>
    </row>
    <row r="151" spans="1:10" x14ac:dyDescent="0.25">
      <c r="A151" s="181"/>
      <c r="B151" s="296" t="s">
        <v>375</v>
      </c>
      <c r="C151" s="239" t="s">
        <v>386</v>
      </c>
      <c r="D151" s="240">
        <v>25000</v>
      </c>
      <c r="E151" s="240">
        <f t="shared" ref="E151:F151" si="28">+D151</f>
        <v>25000</v>
      </c>
      <c r="F151" s="240">
        <f t="shared" si="28"/>
        <v>25000</v>
      </c>
      <c r="G151" s="238"/>
      <c r="H151" s="238"/>
      <c r="I151" s="311" t="s">
        <v>301</v>
      </c>
      <c r="J151" s="293" t="s">
        <v>301</v>
      </c>
    </row>
    <row r="152" spans="1:10" ht="15.75" thickBot="1" x14ac:dyDescent="0.3">
      <c r="A152" s="128"/>
      <c r="B152" s="297" t="s">
        <v>376</v>
      </c>
      <c r="C152" s="298" t="s">
        <v>386</v>
      </c>
      <c r="D152" s="299">
        <v>25000</v>
      </c>
      <c r="E152" s="299">
        <f t="shared" ref="E152:F152" si="29">+D152</f>
        <v>25000</v>
      </c>
      <c r="F152" s="299">
        <f t="shared" si="29"/>
        <v>25000</v>
      </c>
      <c r="G152" s="300"/>
      <c r="H152" s="300"/>
      <c r="I152" s="300"/>
      <c r="J152" s="301" t="s">
        <v>301</v>
      </c>
    </row>
    <row r="153" spans="1:10" x14ac:dyDescent="0.25">
      <c r="B153" s="181"/>
      <c r="C153" s="181"/>
      <c r="D153" s="181"/>
      <c r="E153" s="181"/>
      <c r="F153" s="181"/>
      <c r="G153" s="181"/>
      <c r="H153" s="181"/>
      <c r="I153" s="181"/>
      <c r="J153" s="181"/>
    </row>
    <row r="154" spans="1:10" x14ac:dyDescent="0.25">
      <c r="B154" s="181"/>
      <c r="C154" s="181"/>
      <c r="D154" s="181"/>
      <c r="E154" s="181"/>
      <c r="F154" s="181"/>
      <c r="G154" s="181"/>
      <c r="H154" s="181"/>
      <c r="I154" s="181"/>
      <c r="J154" s="181"/>
    </row>
    <row r="155" spans="1:10" x14ac:dyDescent="0.25">
      <c r="B155" s="181"/>
      <c r="C155" s="181"/>
      <c r="D155" s="181"/>
      <c r="E155" s="181"/>
      <c r="F155" s="181"/>
      <c r="G155" s="181"/>
      <c r="H155" s="181"/>
      <c r="I155" s="181"/>
      <c r="J155" s="181"/>
    </row>
    <row r="156" spans="1:10" x14ac:dyDescent="0.25">
      <c r="B156" s="224"/>
      <c r="C156" s="224"/>
      <c r="D156" s="224"/>
      <c r="E156" s="224"/>
      <c r="F156" s="224"/>
      <c r="G156" s="224"/>
      <c r="H156" s="224"/>
      <c r="I156" s="224"/>
      <c r="J156" s="224"/>
    </row>
    <row r="157" spans="1:10" x14ac:dyDescent="0.25">
      <c r="B157" s="224"/>
      <c r="C157" s="224"/>
      <c r="D157" s="224"/>
      <c r="E157" s="224"/>
      <c r="F157" s="224"/>
      <c r="G157" s="224"/>
      <c r="H157" s="224"/>
      <c r="I157" s="224"/>
      <c r="J157" s="224"/>
    </row>
    <row r="158" spans="1:10" x14ac:dyDescent="0.25">
      <c r="B158" s="224"/>
      <c r="C158" s="224"/>
      <c r="D158" s="224"/>
      <c r="E158" s="224"/>
      <c r="F158" s="224"/>
      <c r="G158" s="224"/>
      <c r="H158" s="224"/>
      <c r="I158" s="224"/>
      <c r="J158" s="224"/>
    </row>
    <row r="159" spans="1:10" x14ac:dyDescent="0.25">
      <c r="B159" s="224"/>
      <c r="C159" s="224"/>
      <c r="D159" s="224"/>
      <c r="E159" s="224"/>
      <c r="F159" s="224"/>
      <c r="G159" s="224"/>
      <c r="H159" s="224"/>
      <c r="I159" s="224"/>
      <c r="J159" s="224"/>
    </row>
    <row r="160" spans="1:10" x14ac:dyDescent="0.25">
      <c r="B160" s="224"/>
      <c r="C160" s="224"/>
      <c r="D160" s="224"/>
      <c r="E160" s="224"/>
      <c r="F160" s="224"/>
      <c r="G160" s="224"/>
      <c r="H160" s="224"/>
      <c r="I160" s="224"/>
      <c r="J160" s="224"/>
    </row>
    <row r="161" spans="2:10" x14ac:dyDescent="0.25">
      <c r="B161" s="224"/>
      <c r="C161" s="224"/>
      <c r="D161" s="224"/>
      <c r="E161" s="224"/>
      <c r="F161" s="224"/>
      <c r="G161" s="224"/>
      <c r="H161" s="224"/>
      <c r="I161" s="224"/>
      <c r="J161" s="224"/>
    </row>
    <row r="162" spans="2:10" x14ac:dyDescent="0.25">
      <c r="B162" s="224"/>
      <c r="C162" s="224"/>
      <c r="D162" s="224"/>
      <c r="E162" s="224"/>
      <c r="F162" s="224"/>
      <c r="G162" s="224"/>
      <c r="H162" s="224"/>
      <c r="I162" s="224"/>
      <c r="J162" s="224"/>
    </row>
    <row r="163" spans="2:10" x14ac:dyDescent="0.25">
      <c r="B163" s="224"/>
      <c r="C163" s="224"/>
      <c r="D163" s="224"/>
      <c r="E163" s="224"/>
      <c r="F163" s="224"/>
      <c r="G163" s="224"/>
      <c r="H163" s="224"/>
      <c r="I163" s="224"/>
      <c r="J163" s="224"/>
    </row>
    <row r="164" spans="2:10" x14ac:dyDescent="0.25">
      <c r="B164" s="224"/>
      <c r="C164" s="224"/>
      <c r="D164" s="224"/>
      <c r="E164" s="224"/>
      <c r="F164" s="224"/>
      <c r="G164" s="224"/>
      <c r="H164" s="224"/>
      <c r="I164" s="224"/>
      <c r="J164" s="224"/>
    </row>
    <row r="165" spans="2:10" x14ac:dyDescent="0.25">
      <c r="B165" s="224"/>
      <c r="C165" s="224"/>
      <c r="D165" s="224"/>
      <c r="E165" s="224"/>
      <c r="F165" s="224"/>
      <c r="G165" s="224"/>
      <c r="H165" s="224"/>
      <c r="I165" s="224"/>
      <c r="J165" s="224"/>
    </row>
    <row r="166" spans="2:10" x14ac:dyDescent="0.25">
      <c r="B166" s="224"/>
      <c r="C166" s="224"/>
      <c r="D166" s="224"/>
      <c r="E166" s="224"/>
      <c r="F166" s="224"/>
      <c r="G166" s="224"/>
      <c r="H166" s="224"/>
      <c r="I166" s="224"/>
      <c r="J166" s="224"/>
    </row>
    <row r="167" spans="2:10" x14ac:dyDescent="0.25">
      <c r="B167" s="224"/>
      <c r="C167" s="224"/>
      <c r="D167" s="224"/>
      <c r="E167" s="224"/>
      <c r="F167" s="224"/>
      <c r="G167" s="224"/>
      <c r="H167" s="224"/>
      <c r="I167" s="224"/>
      <c r="J167" s="224"/>
    </row>
    <row r="168" spans="2:10" x14ac:dyDescent="0.25">
      <c r="B168" s="224"/>
      <c r="C168" s="224"/>
      <c r="D168" s="224"/>
      <c r="E168" s="224"/>
      <c r="F168" s="224"/>
      <c r="G168" s="224"/>
      <c r="H168" s="224"/>
      <c r="I168" s="224"/>
      <c r="J168" s="22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2:C102" name="Range8"/>
    <protectedRange sqref="D135:I136 D137:H140 I137:I141" name="Range5"/>
    <protectedRange sqref="D115:E116" name="Range1"/>
    <protectedRange sqref="D118:E119" name="Range2"/>
    <protectedRange sqref="D121:E122" name="Range3"/>
    <protectedRange sqref="B123:E124"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2:I102" name="Range8_1"/>
    <protectedRange sqref="D100:I101" name="Range7_1"/>
  </protectedRanges>
  <sortState ref="W3:AA17">
    <sortCondition ref="Z3"/>
  </sortState>
  <customSheetViews>
    <customSheetView guid="{CC421301-7D2A-4DBE-94A6-924C3287D0FE}" scale="85" showPageBreaks="1" fitToPage="1" printArea="1" hiddenRows="1" hiddenColumns="1" view="pageBreakPreview" topLeftCell="B1">
      <selection activeCell="F13" sqref="F13:H13"/>
      <pageMargins left="0.25" right="0.25" top="0.75" bottom="0.75" header="0.3" footer="0.3"/>
      <printOptions horizontalCentered="1"/>
      <pageSetup scale="53" orientation="portrait" r:id="rId1"/>
      <headerFooter>
        <oddHeader>&amp;L&amp;"-,Regular"&amp;11&amp;K000000FY 2019 Orange Transit Work Plan&amp;"Times New Roman,Regular"&amp;12&amp;K01+000
&amp;R&amp;"-,Regular"&amp;11&amp;A</oddHeader>
      </headerFooter>
    </customSheetView>
    <customSheetView guid="{4D895310-04B4-4FFF-ADA4-767CB2A31A78}" scale="85" showPageBreaks="1" printArea="1" hiddenRows="1" view="pageBreakPreview" topLeftCell="A58">
      <selection activeCell="I69" sqref="I69"/>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85" showPageBreaks="1" printArea="1" hiddenRows="1" view="pageBreakPreview" topLeftCell="A37">
      <selection activeCell="L17" sqref="L17"/>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09">
    <mergeCell ref="B140:C140"/>
    <mergeCell ref="B138:C138"/>
    <mergeCell ref="B139:C139"/>
    <mergeCell ref="B136:C136"/>
    <mergeCell ref="B122:C122"/>
    <mergeCell ref="B123:C123"/>
    <mergeCell ref="B124:C124"/>
    <mergeCell ref="B125:C125"/>
    <mergeCell ref="B126:C126"/>
    <mergeCell ref="B127:C127"/>
    <mergeCell ref="B128:C128"/>
    <mergeCell ref="B129:C129"/>
    <mergeCell ref="B134:C134"/>
    <mergeCell ref="F12:H12"/>
    <mergeCell ref="F14:H15"/>
    <mergeCell ref="B40:J40"/>
    <mergeCell ref="B65:J65"/>
    <mergeCell ref="G22:J22"/>
    <mergeCell ref="D22:F22"/>
    <mergeCell ref="B137:C137"/>
    <mergeCell ref="B135:C135"/>
    <mergeCell ref="B111:J111"/>
    <mergeCell ref="B92:C92"/>
    <mergeCell ref="B106:J106"/>
    <mergeCell ref="B107:G107"/>
    <mergeCell ref="H107:I107"/>
    <mergeCell ref="I13:J13"/>
    <mergeCell ref="B44:J44"/>
    <mergeCell ref="B45:J45"/>
    <mergeCell ref="B37:J37"/>
    <mergeCell ref="D13:E13"/>
    <mergeCell ref="B22:C22"/>
    <mergeCell ref="B57:J57"/>
    <mergeCell ref="B58:J58"/>
    <mergeCell ref="B36:G36"/>
    <mergeCell ref="B115:C115"/>
    <mergeCell ref="B63:J63"/>
    <mergeCell ref="B62:J62"/>
    <mergeCell ref="B108:G108"/>
    <mergeCell ref="B100:C100"/>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C67:E67"/>
    <mergeCell ref="C66:E66"/>
    <mergeCell ref="B29:D29"/>
    <mergeCell ref="C72:E72"/>
    <mergeCell ref="C71:E71"/>
    <mergeCell ref="B2:C2"/>
    <mergeCell ref="B1:C1"/>
    <mergeCell ref="I2:J2"/>
    <mergeCell ref="D3:H3"/>
    <mergeCell ref="B8:J8"/>
    <mergeCell ref="D2:H2"/>
    <mergeCell ref="D1:H1"/>
    <mergeCell ref="D4:H4"/>
    <mergeCell ref="B10:C10"/>
    <mergeCell ref="D10:E10"/>
    <mergeCell ref="F10:H10"/>
    <mergeCell ref="B141:C141"/>
    <mergeCell ref="B120:C120"/>
    <mergeCell ref="B121:C121"/>
    <mergeCell ref="B89:J89"/>
    <mergeCell ref="B117:C117"/>
    <mergeCell ref="B118:C118"/>
    <mergeCell ref="B119:C119"/>
    <mergeCell ref="B116:C116"/>
    <mergeCell ref="I10:J10"/>
    <mergeCell ref="F11:H11"/>
    <mergeCell ref="B11:C12"/>
    <mergeCell ref="D11:E12"/>
    <mergeCell ref="C69:E69"/>
    <mergeCell ref="C68:E68"/>
    <mergeCell ref="B97:C97"/>
    <mergeCell ref="B94:C94"/>
    <mergeCell ref="B95:C95"/>
    <mergeCell ref="B96:C96"/>
    <mergeCell ref="B47:J47"/>
    <mergeCell ref="B74:J74"/>
    <mergeCell ref="B75:J75"/>
    <mergeCell ref="B91:C91"/>
    <mergeCell ref="B114:C114"/>
    <mergeCell ref="B113:C113"/>
    <mergeCell ref="C70:E70"/>
    <mergeCell ref="B84:J84"/>
    <mergeCell ref="B83:J83"/>
    <mergeCell ref="B110:J110"/>
    <mergeCell ref="B132:J132"/>
    <mergeCell ref="B104:C104"/>
    <mergeCell ref="B103:C103"/>
    <mergeCell ref="B102:C102"/>
    <mergeCell ref="B101:C101"/>
    <mergeCell ref="B79:J79"/>
    <mergeCell ref="B99:C99"/>
    <mergeCell ref="B78:J78"/>
    <mergeCell ref="B88:J88"/>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53" orientation="portrait" r:id="rId4"/>
  <headerFooter>
    <oddHeader>&amp;L&amp;"-,Regular"&amp;11&amp;K000000FY 2019 Orange Transit Work Plan&amp;"Times New Roman,Regular"&amp;12&amp;K01+000
&amp;R&amp;"-,Regular"&amp;11&amp;A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22</xdr:row>
                    <xdr:rowOff>0</xdr:rowOff>
                  </from>
                  <to>
                    <xdr:col>5</xdr:col>
                    <xdr:colOff>990600</xdr:colOff>
                    <xdr:row>35</xdr:row>
                    <xdr:rowOff>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1247775</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933450</xdr:colOff>
                    <xdr:row>22</xdr:row>
                    <xdr:rowOff>0</xdr:rowOff>
                  </from>
                  <to>
                    <xdr:col>9</xdr:col>
                    <xdr:colOff>171450</xdr:colOff>
                    <xdr:row>35</xdr:row>
                    <xdr:rowOff>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22</xdr:row>
                    <xdr:rowOff>0</xdr:rowOff>
                  </from>
                  <to>
                    <xdr:col>5</xdr:col>
                    <xdr:colOff>1085850</xdr:colOff>
                    <xdr:row>35</xdr:row>
                    <xdr:rowOff>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1285875</xdr:colOff>
                    <xdr:row>22</xdr:row>
                    <xdr:rowOff>0</xdr:rowOff>
                  </from>
                  <to>
                    <xdr:col>7</xdr:col>
                    <xdr:colOff>704850</xdr:colOff>
                    <xdr:row>35</xdr:row>
                    <xdr:rowOff>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914400</xdr:colOff>
                    <xdr:row>22</xdr:row>
                    <xdr:rowOff>0</xdr:rowOff>
                  </from>
                  <to>
                    <xdr:col>9</xdr:col>
                    <xdr:colOff>133350</xdr:colOff>
                    <xdr:row>35</xdr:row>
                    <xdr:rowOff>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942975</xdr:colOff>
                    <xdr:row>22</xdr:row>
                    <xdr:rowOff>0</xdr:rowOff>
                  </from>
                  <to>
                    <xdr:col>9</xdr:col>
                    <xdr:colOff>180975</xdr:colOff>
                    <xdr:row>35</xdr:row>
                    <xdr:rowOff>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942975</xdr:colOff>
                    <xdr:row>22</xdr:row>
                    <xdr:rowOff>0</xdr:rowOff>
                  </from>
                  <to>
                    <xdr:col>9</xdr:col>
                    <xdr:colOff>161925</xdr:colOff>
                    <xdr:row>35</xdr:row>
                    <xdr:rowOff>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1238250</xdr:colOff>
                    <xdr:row>22</xdr:row>
                    <xdr:rowOff>0</xdr:rowOff>
                  </from>
                  <to>
                    <xdr:col>7</xdr:col>
                    <xdr:colOff>666750</xdr:colOff>
                    <xdr:row>35</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0</xdr:rowOff>
                  </from>
                  <to>
                    <xdr:col>6</xdr:col>
                    <xdr:colOff>1095375</xdr:colOff>
                    <xdr:row>41</xdr:row>
                    <xdr:rowOff>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38</xdr:row>
                    <xdr:rowOff>0</xdr:rowOff>
                  </from>
                  <to>
                    <xdr:col>8</xdr:col>
                    <xdr:colOff>723900</xdr:colOff>
                    <xdr:row>41</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38100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1076325</xdr:colOff>
                    <xdr:row>105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7" sqref="B17:J17"/>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9" ht="18.75" customHeight="1" thickTop="1" thickBot="1" x14ac:dyDescent="0.35">
      <c r="A2" s="42"/>
      <c r="B2" s="424" t="str">
        <f>'NEW-O-ERP 3.16.18'!B2:C2</f>
        <v>19GOT_CO1</v>
      </c>
      <c r="C2" s="425"/>
      <c r="D2" s="417" t="s">
        <v>114</v>
      </c>
      <c r="E2" s="426"/>
      <c r="F2" s="426"/>
      <c r="G2" s="426"/>
      <c r="H2" s="426"/>
      <c r="I2" s="427" t="s">
        <v>101</v>
      </c>
      <c r="J2" s="428"/>
      <c r="K2" s="39"/>
      <c r="L2" s="39"/>
      <c r="M2" s="39"/>
      <c r="N2" s="39"/>
      <c r="O2" s="39"/>
      <c r="P2" s="39"/>
      <c r="Q2" s="39"/>
      <c r="R2" s="39"/>
      <c r="S2" s="39"/>
      <c r="T2" s="39"/>
      <c r="U2" s="39"/>
      <c r="V2" s="39"/>
      <c r="AB2" s="155" t="s">
        <v>196</v>
      </c>
      <c r="AC2" s="138" t="s">
        <v>101</v>
      </c>
    </row>
    <row r="3" spans="1:29" ht="17.25" customHeight="1" thickTop="1" x14ac:dyDescent="0.3">
      <c r="A3" s="42"/>
      <c r="B3" s="429" t="s">
        <v>295</v>
      </c>
      <c r="C3" s="430"/>
      <c r="D3" s="417" t="s">
        <v>189</v>
      </c>
      <c r="E3" s="417"/>
      <c r="F3" s="417"/>
      <c r="G3" s="417"/>
      <c r="H3" s="417"/>
      <c r="I3" s="407" t="s">
        <v>196</v>
      </c>
      <c r="J3" s="408"/>
      <c r="K3" s="39"/>
      <c r="L3" s="39"/>
      <c r="M3" s="39"/>
      <c r="N3" s="39"/>
      <c r="O3" s="39"/>
      <c r="P3" s="39"/>
      <c r="Q3" s="39"/>
      <c r="R3" s="39"/>
      <c r="S3" s="39"/>
      <c r="T3" s="39"/>
      <c r="U3" s="39"/>
      <c r="V3" s="39"/>
      <c r="AB3" s="155" t="s">
        <v>197</v>
      </c>
      <c r="AC3" s="138" t="s">
        <v>270</v>
      </c>
    </row>
    <row r="4" spans="1:29" ht="17.25" x14ac:dyDescent="0.3">
      <c r="A4" s="42"/>
      <c r="B4" s="431"/>
      <c r="C4" s="432"/>
      <c r="D4" s="418"/>
      <c r="E4" s="417"/>
      <c r="F4" s="417"/>
      <c r="G4" s="417"/>
      <c r="H4" s="417"/>
      <c r="I4" s="46"/>
      <c r="J4" s="46"/>
      <c r="K4" s="39"/>
      <c r="L4" s="39"/>
      <c r="M4" s="39"/>
      <c r="N4" s="39"/>
      <c r="O4" s="39"/>
      <c r="P4" s="39"/>
      <c r="Q4" s="39"/>
      <c r="R4" s="39"/>
      <c r="S4" s="39"/>
      <c r="T4" s="39"/>
      <c r="U4" s="39"/>
      <c r="V4" s="39"/>
      <c r="AB4" s="155" t="s">
        <v>198</v>
      </c>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B5" s="155" t="s">
        <v>199</v>
      </c>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5" t="s">
        <v>34</v>
      </c>
      <c r="C9" s="416"/>
      <c r="D9" s="415" t="s">
        <v>35</v>
      </c>
      <c r="E9" s="416"/>
      <c r="F9" s="121" t="s">
        <v>36</v>
      </c>
      <c r="G9" s="122"/>
      <c r="H9" s="139"/>
      <c r="I9" s="415" t="s">
        <v>110</v>
      </c>
      <c r="J9" s="416"/>
      <c r="K9" s="39"/>
      <c r="L9" s="39"/>
      <c r="M9" s="39"/>
      <c r="N9" s="39"/>
      <c r="O9" s="39"/>
      <c r="P9" s="39"/>
      <c r="Q9" s="39"/>
      <c r="R9" s="39"/>
      <c r="S9" s="39"/>
      <c r="T9" s="39"/>
      <c r="U9" s="39"/>
      <c r="V9" s="39"/>
    </row>
    <row r="10" spans="1:29" ht="18" customHeight="1" x14ac:dyDescent="0.25">
      <c r="A10" s="42"/>
      <c r="B10" s="448" t="str">
        <f>Project_Name</f>
        <v>ERP (Enterprise Resource Planning) System</v>
      </c>
      <c r="C10" s="449"/>
      <c r="D10" s="448" t="str">
        <f>Requesting_Agency</f>
        <v>GoTriangle</v>
      </c>
      <c r="E10" s="449"/>
      <c r="F10" s="452" t="str">
        <f>'NEW-O-ERP 3.16.18'!F11:H11</f>
        <v>Mitchell Lodge</v>
      </c>
      <c r="G10" s="452"/>
      <c r="H10" s="452"/>
      <c r="I10" s="106" t="s">
        <v>275</v>
      </c>
      <c r="J10" s="107">
        <f>'NEW-O-ERP 3.16.18'!J11</f>
        <v>0</v>
      </c>
      <c r="K10" s="39"/>
      <c r="L10" s="39"/>
      <c r="M10" s="39"/>
      <c r="N10" s="39"/>
      <c r="O10" s="39"/>
      <c r="P10" s="39"/>
      <c r="Q10" s="39"/>
      <c r="R10" s="39"/>
      <c r="S10" s="39"/>
      <c r="T10" s="39"/>
      <c r="U10" s="39"/>
      <c r="V10" s="39"/>
    </row>
    <row r="11" spans="1:29" ht="18" customHeight="1" x14ac:dyDescent="0.25">
      <c r="A11" s="42"/>
      <c r="B11" s="450"/>
      <c r="C11" s="451"/>
      <c r="D11" s="450"/>
      <c r="E11" s="451"/>
      <c r="F11" s="452" t="str">
        <f>'NEW-O-ERP 3.16.18'!F12:H12</f>
        <v>mlodge@gotriangle.org</v>
      </c>
      <c r="G11" s="452"/>
      <c r="H11" s="452"/>
      <c r="I11" s="106" t="s">
        <v>276</v>
      </c>
      <c r="J11" s="107">
        <f>'NEW-O-ERP 3.16.18'!J12</f>
        <v>0</v>
      </c>
      <c r="K11" s="39"/>
      <c r="L11" s="39"/>
      <c r="M11" s="39"/>
      <c r="N11" s="39"/>
      <c r="O11" s="39"/>
      <c r="P11" s="39"/>
      <c r="Q11" s="39"/>
      <c r="R11" s="39"/>
      <c r="S11" s="39"/>
      <c r="T11" s="39"/>
      <c r="U11" s="39"/>
      <c r="V11" s="39"/>
    </row>
    <row r="12" spans="1:29" x14ac:dyDescent="0.25">
      <c r="A12" s="42"/>
      <c r="B12" s="415" t="s">
        <v>39</v>
      </c>
      <c r="C12" s="416"/>
      <c r="D12" s="415" t="s">
        <v>40</v>
      </c>
      <c r="E12" s="416"/>
      <c r="F12" s="121" t="s">
        <v>96</v>
      </c>
      <c r="G12" s="122"/>
      <c r="H12" s="139"/>
      <c r="I12" s="415" t="s">
        <v>111</v>
      </c>
      <c r="J12" s="416"/>
      <c r="K12" s="39"/>
      <c r="L12" s="39"/>
      <c r="M12" s="39"/>
      <c r="N12" s="39"/>
      <c r="O12" s="39"/>
      <c r="P12" s="39"/>
      <c r="Q12" s="39"/>
      <c r="R12" s="39"/>
      <c r="S12" s="39"/>
      <c r="T12" s="39"/>
      <c r="U12" s="39"/>
      <c r="V12" s="39"/>
    </row>
    <row r="13" spans="1:29" ht="15.75" customHeight="1" x14ac:dyDescent="0.25">
      <c r="A13" s="42"/>
      <c r="B13" s="433">
        <f>Start_Date</f>
        <v>43282</v>
      </c>
      <c r="C13" s="434"/>
      <c r="D13" s="433">
        <f>End_Date</f>
        <v>44377</v>
      </c>
      <c r="E13" s="434"/>
      <c r="F13" s="437">
        <f>Added_notes_as_appropriate</f>
        <v>25000</v>
      </c>
      <c r="G13" s="438"/>
      <c r="H13" s="439"/>
      <c r="I13" s="106" t="s">
        <v>275</v>
      </c>
      <c r="J13" s="107">
        <f>'NEW-O-ERP 3.16.18'!J14</f>
        <v>25000</v>
      </c>
      <c r="K13" s="39"/>
      <c r="L13" s="39"/>
      <c r="M13" s="39"/>
      <c r="N13" s="39"/>
      <c r="O13" s="39"/>
      <c r="P13" s="39"/>
      <c r="Q13" s="39"/>
      <c r="R13" s="39"/>
      <c r="S13" s="39"/>
      <c r="T13" s="39"/>
      <c r="U13" s="39"/>
      <c r="V13" s="39"/>
      <c r="W13" s="37" t="b">
        <v>0</v>
      </c>
    </row>
    <row r="14" spans="1:29" ht="15.75" customHeight="1" x14ac:dyDescent="0.25">
      <c r="A14" s="42"/>
      <c r="B14" s="435"/>
      <c r="C14" s="436"/>
      <c r="D14" s="435"/>
      <c r="E14" s="436"/>
      <c r="F14" s="440"/>
      <c r="G14" s="441"/>
      <c r="H14" s="442"/>
      <c r="I14" s="106" t="s">
        <v>276</v>
      </c>
      <c r="J14" s="107">
        <f>'NEW-O-ERP 3.16.18'!J15</f>
        <v>75000</v>
      </c>
      <c r="K14" s="39"/>
      <c r="L14" s="39"/>
      <c r="M14" s="39"/>
      <c r="N14" s="39"/>
      <c r="O14" s="39"/>
      <c r="P14" s="39"/>
      <c r="Q14" s="39"/>
      <c r="R14" s="39"/>
      <c r="S14" s="39"/>
      <c r="T14" s="39"/>
      <c r="U14" s="39"/>
      <c r="V14" s="39"/>
      <c r="W14" s="37" t="b">
        <v>0</v>
      </c>
    </row>
    <row r="15" spans="1:29"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9" ht="177.75" customHeight="1" x14ac:dyDescent="0.25">
      <c r="A16" s="42"/>
      <c r="B16" s="457"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58"/>
      <c r="D16" s="458"/>
      <c r="E16" s="458"/>
      <c r="F16" s="458"/>
      <c r="G16" s="458"/>
      <c r="H16" s="459"/>
      <c r="I16" s="459"/>
      <c r="J16" s="460"/>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61" t="str">
        <f>'NEW-O-ERP 3.16.18'!B22:C22</f>
        <v xml:space="preserve">GoTriangle will manage this technological project. </v>
      </c>
      <c r="C21" s="461"/>
      <c r="D21" s="461" t="str">
        <f>'NEW-O-ERP 3.16.18'!D22:F22</f>
        <v xml:space="preserve"> It will serve GOTRIANGLE,
 Wake Transit Plan and Durham-Orange Transit Plan. </v>
      </c>
      <c r="E21" s="461"/>
      <c r="F21" s="461"/>
      <c r="G21" s="461"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61"/>
      <c r="I21" s="461"/>
      <c r="J21" s="461"/>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63" t="s">
        <v>196</v>
      </c>
      <c r="G28" s="63" t="s">
        <v>197</v>
      </c>
      <c r="H28" s="63" t="s">
        <v>198</v>
      </c>
      <c r="I28" s="63"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71"/>
      <c r="G29" s="171"/>
      <c r="H29" s="171"/>
      <c r="I29" s="171"/>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71"/>
      <c r="G30" s="171"/>
      <c r="H30" s="171"/>
      <c r="I30" s="171"/>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71"/>
      <c r="G31" s="171"/>
      <c r="H31" s="171"/>
      <c r="I31" s="171"/>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68" t="s">
        <v>196</v>
      </c>
      <c r="C36" s="469"/>
      <c r="D36" s="468" t="s">
        <v>197</v>
      </c>
      <c r="E36" s="469"/>
      <c r="F36" s="468" t="s">
        <v>198</v>
      </c>
      <c r="G36" s="469"/>
      <c r="H36" s="468" t="s">
        <v>199</v>
      </c>
      <c r="I36" s="469"/>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11"/>
      <c r="C37" s="412"/>
      <c r="D37" s="411"/>
      <c r="E37" s="412"/>
      <c r="F37" s="411"/>
      <c r="G37" s="412"/>
      <c r="H37" s="411"/>
      <c r="I37" s="412"/>
      <c r="J37" s="39"/>
      <c r="K37" s="39"/>
      <c r="L37" s="39"/>
      <c r="M37" s="39"/>
      <c r="N37" s="39"/>
      <c r="O37" s="39"/>
      <c r="P37" s="39"/>
      <c r="Q37" s="39"/>
      <c r="R37" s="39"/>
      <c r="S37" s="39"/>
      <c r="T37" s="39"/>
      <c r="U37" s="39"/>
      <c r="V37" s="39"/>
      <c r="W37" s="39"/>
      <c r="X37" s="39"/>
      <c r="Y37" s="39"/>
      <c r="Z37" s="114"/>
    </row>
    <row r="38" spans="1:26" ht="15.75" thickBot="1" x14ac:dyDescent="0.3">
      <c r="A38" s="47"/>
      <c r="B38" s="413" t="s">
        <v>201</v>
      </c>
      <c r="C38" s="414"/>
      <c r="D38" s="413" t="s">
        <v>201</v>
      </c>
      <c r="E38" s="414"/>
      <c r="F38" s="413" t="s">
        <v>201</v>
      </c>
      <c r="G38" s="414"/>
      <c r="H38" s="413" t="s">
        <v>201</v>
      </c>
      <c r="I38" s="414"/>
      <c r="J38" s="47"/>
      <c r="K38" s="39"/>
      <c r="L38" s="39"/>
      <c r="M38" s="39"/>
      <c r="N38" s="39"/>
      <c r="O38" s="39"/>
      <c r="P38" s="39"/>
      <c r="Q38" s="39"/>
      <c r="R38" s="39"/>
      <c r="S38" s="39"/>
      <c r="T38" s="39"/>
      <c r="U38" s="39"/>
      <c r="V38" s="39"/>
    </row>
    <row r="39" spans="1:26" ht="15.75" thickTop="1" x14ac:dyDescent="0.25">
      <c r="A39" s="42"/>
      <c r="B39" s="411"/>
      <c r="C39" s="412"/>
      <c r="D39" s="411"/>
      <c r="E39" s="412"/>
      <c r="F39" s="411"/>
      <c r="G39" s="412"/>
      <c r="H39" s="411"/>
      <c r="I39" s="412"/>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s="39" customFormat="1" ht="8.25" customHeight="1" outlineLevel="1" x14ac:dyDescent="0.4">
      <c r="A43" s="168"/>
      <c r="B43" s="169"/>
      <c r="C43" s="169"/>
      <c r="D43" s="169"/>
      <c r="E43" s="169"/>
      <c r="F43" s="169"/>
      <c r="G43" s="169"/>
      <c r="H43" s="169"/>
      <c r="I43" s="169"/>
      <c r="J43" s="169"/>
      <c r="K43" s="168"/>
      <c r="L43" s="168"/>
      <c r="M43" s="168"/>
      <c r="N43" s="168"/>
      <c r="O43" s="168"/>
      <c r="P43" s="168"/>
      <c r="Q43" s="168"/>
      <c r="R43" s="168"/>
      <c r="S43" s="168"/>
      <c r="T43" s="168"/>
      <c r="U43" s="168"/>
      <c r="V43" s="168"/>
    </row>
    <row r="44" spans="1:26" s="39" customFormat="1" ht="18" customHeight="1" outlineLevel="1" thickBot="1" x14ac:dyDescent="0.45">
      <c r="A44" s="168"/>
      <c r="B44" s="166" t="s">
        <v>353</v>
      </c>
      <c r="C44" s="167"/>
      <c r="D44" s="170" t="str">
        <f>IF('NEW-O-ERP 3.16.18'!H107&gt;0,ROUND('NEW-O-ERP 3.16.18'!H107,),"N/A")</f>
        <v>N/A</v>
      </c>
      <c r="E44" s="169"/>
      <c r="F44" s="169"/>
      <c r="G44" s="169"/>
      <c r="H44" s="169"/>
      <c r="I44" s="169"/>
      <c r="J44" s="169"/>
      <c r="K44" s="168"/>
      <c r="L44" s="168"/>
      <c r="M44" s="168"/>
      <c r="N44" s="168"/>
      <c r="O44" s="168"/>
      <c r="P44" s="168"/>
      <c r="Q44" s="168"/>
      <c r="R44" s="168"/>
      <c r="S44" s="168"/>
      <c r="T44" s="168"/>
      <c r="U44" s="168"/>
      <c r="V44" s="168"/>
    </row>
    <row r="45" spans="1:26" ht="15.75" customHeight="1" thickTop="1" x14ac:dyDescent="0.4">
      <c r="A45" s="39"/>
      <c r="B45" s="131"/>
      <c r="C45" s="131"/>
      <c r="D45" s="131"/>
      <c r="E45" s="131"/>
      <c r="F45" s="131"/>
      <c r="G45" s="131"/>
      <c r="H45" s="131"/>
      <c r="I45" s="131"/>
      <c r="J45" s="131"/>
      <c r="K45" s="131"/>
      <c r="L45" s="44"/>
      <c r="M45" s="44"/>
      <c r="N45" s="44"/>
      <c r="O45" s="44"/>
      <c r="P45" s="44"/>
      <c r="Q45" s="44"/>
      <c r="R45" s="44"/>
      <c r="S45" s="44"/>
      <c r="T45" s="44"/>
      <c r="U45" s="44"/>
      <c r="V45" s="44"/>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7"/>
      <c r="F47" s="47"/>
      <c r="G47" s="47"/>
      <c r="H47" s="47"/>
      <c r="I47" s="47"/>
      <c r="J47" s="47"/>
      <c r="K47" s="39"/>
      <c r="L47" s="39"/>
      <c r="M47" s="39"/>
      <c r="N47" s="39"/>
      <c r="O47" s="39"/>
      <c r="P47" s="39"/>
      <c r="Q47" s="39"/>
      <c r="R47" s="39"/>
      <c r="S47" s="39"/>
      <c r="T47" s="39"/>
      <c r="U47" s="39"/>
      <c r="V47" s="39"/>
    </row>
    <row r="48" spans="1:26" outlineLevel="1" x14ac:dyDescent="0.25">
      <c r="A48" s="47"/>
      <c r="B48" s="121" t="str">
        <f>$I$2&amp;"-"&amp;$I$3</f>
        <v>FY 2019-Quarter 1</v>
      </c>
      <c r="C48" s="122"/>
      <c r="D48" s="117" t="s">
        <v>209</v>
      </c>
      <c r="E48" s="47"/>
      <c r="F48" s="47"/>
      <c r="G48" s="47"/>
      <c r="H48" s="47"/>
      <c r="I48" s="47"/>
      <c r="J48" s="47"/>
      <c r="K48" s="39"/>
      <c r="L48" s="39"/>
      <c r="M48" s="39"/>
      <c r="N48" s="39"/>
      <c r="O48" s="39"/>
      <c r="P48" s="39"/>
      <c r="Q48" s="39"/>
      <c r="R48" s="39"/>
      <c r="S48" s="39"/>
      <c r="T48" s="39"/>
      <c r="U48" s="39"/>
      <c r="V48" s="39"/>
    </row>
    <row r="49" spans="1:22" ht="15.75" outlineLevel="1" thickBot="1" x14ac:dyDescent="0.3">
      <c r="A49" s="42"/>
      <c r="B49" s="115" t="s">
        <v>318</v>
      </c>
      <c r="C49" s="116"/>
      <c r="D49" s="163"/>
      <c r="E49" s="132">
        <f>D50-D49</f>
        <v>0</v>
      </c>
      <c r="F49" s="47"/>
      <c r="G49" s="47"/>
      <c r="H49" s="47"/>
      <c r="I49" s="47"/>
      <c r="J49" s="47"/>
      <c r="K49" s="39"/>
      <c r="L49" s="39"/>
      <c r="M49" s="39"/>
      <c r="N49" s="39"/>
      <c r="O49" s="39"/>
      <c r="P49" s="39"/>
      <c r="Q49" s="39"/>
      <c r="R49" s="39"/>
      <c r="S49" s="39"/>
      <c r="T49" s="39"/>
      <c r="U49" s="39"/>
      <c r="V49" s="39"/>
    </row>
    <row r="50" spans="1:22" ht="16.5" outlineLevel="1" thickTop="1" thickBot="1" x14ac:dyDescent="0.3">
      <c r="A50" s="47"/>
      <c r="B50" s="115" t="s">
        <v>317</v>
      </c>
      <c r="C50" s="116"/>
      <c r="D50" s="120">
        <f>'NEW-O-ERP 3.16.18'!J11</f>
        <v>0</v>
      </c>
      <c r="E50" s="47"/>
      <c r="F50" s="47"/>
      <c r="G50" s="47"/>
      <c r="H50" s="47"/>
      <c r="I50" s="47"/>
      <c r="J50" s="47"/>
      <c r="K50" s="39"/>
      <c r="L50" s="39"/>
      <c r="M50" s="39"/>
      <c r="N50" s="39"/>
      <c r="O50" s="39"/>
      <c r="P50" s="39"/>
      <c r="Q50" s="39"/>
      <c r="R50" s="39"/>
      <c r="S50" s="39"/>
      <c r="T50" s="39"/>
      <c r="U50" s="39"/>
      <c r="V50" s="39"/>
    </row>
    <row r="51" spans="1:22" ht="17.25" customHeight="1" outlineLevel="1" thickTop="1" thickBot="1" x14ac:dyDescent="0.3">
      <c r="A51" s="42"/>
      <c r="B51" s="129" t="s">
        <v>269</v>
      </c>
      <c r="C51" s="130"/>
      <c r="D51" s="118">
        <f>IFERROR(D49/D50,0)</f>
        <v>0</v>
      </c>
      <c r="E51" s="47"/>
      <c r="F51" s="47"/>
      <c r="G51" s="47"/>
      <c r="H51" s="47"/>
      <c r="I51" s="47"/>
      <c r="J51" s="47"/>
      <c r="K51" s="39"/>
      <c r="L51" s="39"/>
      <c r="M51" s="39"/>
      <c r="N51" s="39"/>
      <c r="O51" s="39"/>
      <c r="P51" s="39"/>
      <c r="Q51" s="39"/>
      <c r="R51" s="39"/>
      <c r="S51" s="39"/>
      <c r="T51" s="39"/>
      <c r="U51" s="39"/>
      <c r="V51" s="39"/>
    </row>
    <row r="52" spans="1:22" ht="15.75" outlineLevel="1" thickTop="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outlineLevel="1"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x14ac:dyDescent="0.25">
      <c r="A55" s="42"/>
      <c r="B55" s="47"/>
      <c r="C55" s="47"/>
      <c r="D55" s="47"/>
      <c r="E55" s="47"/>
      <c r="F55" s="47"/>
      <c r="G55" s="47"/>
      <c r="H55" s="47"/>
      <c r="I55" s="47"/>
      <c r="J55" s="47"/>
      <c r="K55" s="39"/>
      <c r="L55" s="39"/>
      <c r="M55" s="39"/>
      <c r="N55" s="39"/>
      <c r="O55" s="39"/>
      <c r="P55" s="39"/>
      <c r="Q55" s="39"/>
      <c r="R55" s="39"/>
      <c r="S55" s="39"/>
      <c r="T55" s="39"/>
      <c r="U55" s="39"/>
      <c r="V55" s="39"/>
    </row>
    <row r="56" spans="1:22" outlineLevel="1" x14ac:dyDescent="0.25">
      <c r="A56" s="47"/>
      <c r="B56" s="47"/>
      <c r="C56" s="47"/>
      <c r="D56" s="47"/>
      <c r="E56" s="47"/>
      <c r="F56" s="47"/>
      <c r="G56" s="47"/>
      <c r="H56" s="47"/>
      <c r="I56" s="47"/>
      <c r="J56" s="47"/>
      <c r="K56" s="39"/>
      <c r="L56" s="39"/>
      <c r="M56" s="39"/>
      <c r="N56" s="39"/>
      <c r="O56" s="39"/>
      <c r="P56" s="39"/>
      <c r="Q56" s="39"/>
      <c r="R56" s="39"/>
      <c r="S56" s="39"/>
      <c r="T56" s="39"/>
      <c r="U56" s="39"/>
      <c r="V56" s="39"/>
    </row>
    <row r="57" spans="1:22" outlineLevel="1" x14ac:dyDescent="0.25">
      <c r="A57" s="42"/>
      <c r="B57" s="47"/>
      <c r="C57" s="47"/>
      <c r="D57" s="47"/>
      <c r="E57" s="47"/>
      <c r="F57" s="47"/>
      <c r="G57" s="47"/>
      <c r="H57" s="47"/>
      <c r="I57" s="47"/>
      <c r="J57" s="47"/>
      <c r="K57" s="39"/>
      <c r="L57" s="39"/>
      <c r="M57" s="39"/>
      <c r="N57" s="39"/>
      <c r="O57" s="39"/>
      <c r="P57" s="39"/>
      <c r="Q57" s="39"/>
      <c r="R57" s="39"/>
      <c r="S57" s="39"/>
      <c r="T57" s="39"/>
      <c r="U57" s="39"/>
      <c r="V57" s="39"/>
    </row>
    <row r="58" spans="1:22" outlineLevel="1" x14ac:dyDescent="0.25">
      <c r="A58" s="47"/>
      <c r="B58" s="121" t="str">
        <f>$I$2&amp;"-"&amp;$I$3</f>
        <v>FY 2019-Quarter 1</v>
      </c>
      <c r="C58" s="122"/>
      <c r="D58" s="117" t="s">
        <v>209</v>
      </c>
      <c r="E58" s="132"/>
      <c r="F58" s="47"/>
      <c r="G58" s="47"/>
      <c r="H58" s="47"/>
      <c r="I58" s="47"/>
      <c r="J58" s="47"/>
      <c r="K58" s="39"/>
      <c r="L58" s="39"/>
      <c r="M58" s="39"/>
      <c r="N58" s="39"/>
      <c r="O58" s="39"/>
      <c r="P58" s="39"/>
      <c r="Q58" s="39"/>
      <c r="R58" s="39"/>
      <c r="S58" s="39"/>
      <c r="T58" s="39"/>
      <c r="U58" s="39"/>
      <c r="V58" s="39"/>
    </row>
    <row r="59" spans="1:22" ht="16.5" customHeight="1" outlineLevel="1" thickBot="1" x14ac:dyDescent="0.3">
      <c r="A59" s="42"/>
      <c r="B59" s="409" t="s">
        <v>315</v>
      </c>
      <c r="C59" s="410"/>
      <c r="D59" s="163"/>
      <c r="E59" s="132">
        <f>D60-D59</f>
        <v>25000</v>
      </c>
      <c r="F59" s="47"/>
      <c r="G59" s="47"/>
      <c r="H59" s="47"/>
      <c r="I59" s="47"/>
      <c r="J59" s="47"/>
      <c r="K59" s="39"/>
      <c r="L59" s="39"/>
      <c r="M59" s="39"/>
      <c r="N59" s="39"/>
      <c r="O59" s="39"/>
      <c r="P59" s="39"/>
      <c r="Q59" s="39"/>
      <c r="R59" s="39"/>
      <c r="S59" s="39"/>
      <c r="T59" s="39"/>
      <c r="U59" s="39"/>
      <c r="V59" s="39"/>
    </row>
    <row r="60" spans="1:22" ht="17.25" customHeight="1" outlineLevel="1" thickTop="1" thickBot="1" x14ac:dyDescent="0.3">
      <c r="A60" s="47"/>
      <c r="B60" s="405" t="s">
        <v>316</v>
      </c>
      <c r="C60" s="406"/>
      <c r="D60" s="120">
        <f>'NEW-O-ERP 3.16.18'!J14</f>
        <v>25000</v>
      </c>
      <c r="E60" s="47"/>
      <c r="F60" s="47"/>
      <c r="G60" s="47"/>
      <c r="H60" s="47"/>
      <c r="I60" s="47"/>
      <c r="J60" s="47"/>
      <c r="K60" s="39"/>
      <c r="L60" s="39"/>
      <c r="M60" s="39"/>
      <c r="N60" s="39"/>
      <c r="O60" s="39"/>
      <c r="P60" s="39"/>
      <c r="Q60" s="39"/>
      <c r="R60" s="39"/>
      <c r="S60" s="39"/>
      <c r="T60" s="39"/>
      <c r="U60" s="39"/>
      <c r="V60" s="39"/>
    </row>
    <row r="61" spans="1:22" ht="17.25" customHeight="1" outlineLevel="1" thickTop="1" thickBot="1" x14ac:dyDescent="0.3">
      <c r="A61" s="42"/>
      <c r="B61" s="405" t="s">
        <v>269</v>
      </c>
      <c r="C61" s="406"/>
      <c r="D61" s="118">
        <f>IFERROR(D59/D60,0)</f>
        <v>0</v>
      </c>
      <c r="E61" s="47"/>
      <c r="F61" s="47"/>
      <c r="G61" s="47"/>
      <c r="H61" s="47"/>
      <c r="I61" s="47"/>
      <c r="J61" s="47"/>
      <c r="K61" s="39"/>
      <c r="L61" s="39"/>
      <c r="M61" s="39"/>
      <c r="N61" s="39"/>
      <c r="O61" s="39"/>
      <c r="P61" s="39"/>
      <c r="Q61" s="39"/>
      <c r="R61" s="39"/>
      <c r="S61" s="39"/>
      <c r="T61" s="39"/>
      <c r="U61" s="39"/>
      <c r="V61" s="39"/>
    </row>
    <row r="62" spans="1:22" ht="15.75" outlineLevel="1" thickTop="1"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row r="64" spans="1:22" x14ac:dyDescent="0.25">
      <c r="A64" s="47"/>
      <c r="B64" s="47"/>
      <c r="C64" s="47"/>
      <c r="D64" s="47"/>
      <c r="E64" s="47"/>
      <c r="F64" s="47"/>
      <c r="G64" s="47"/>
      <c r="H64" s="47"/>
      <c r="I64" s="47"/>
      <c r="J64" s="47"/>
      <c r="K64" s="39"/>
      <c r="L64" s="39"/>
      <c r="M64" s="39"/>
      <c r="N64" s="39"/>
      <c r="O64" s="39"/>
      <c r="P64" s="39"/>
      <c r="Q64" s="39"/>
      <c r="R64" s="39"/>
      <c r="S64" s="39"/>
      <c r="T64" s="39"/>
      <c r="U64" s="39"/>
      <c r="V64" s="39"/>
    </row>
    <row r="65" spans="1:22" x14ac:dyDescent="0.25">
      <c r="A65" s="42"/>
      <c r="B65" s="47"/>
      <c r="C65" s="47"/>
      <c r="D65" s="47"/>
      <c r="E65" s="47"/>
      <c r="F65" s="47"/>
      <c r="G65" s="47"/>
      <c r="H65" s="47"/>
      <c r="I65" s="47"/>
      <c r="J65" s="47"/>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49"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H28" sqref="H28"/>
      <pageMargins left="0.25" right="0.25" top="0.75" bottom="0.75" header="0.3" footer="0.3"/>
      <printOptions horizontalCentered="1"/>
      <pageSetup scale="49"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49"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B17" sqref="B17:J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9" ht="18.75" customHeight="1" thickTop="1" thickBot="1" x14ac:dyDescent="0.35">
      <c r="A2" s="42"/>
      <c r="B2" s="424" t="str">
        <f>'NEW-O-ERP 3.16.18'!B2:C2</f>
        <v>19GOT_CO1</v>
      </c>
      <c r="C2" s="425"/>
      <c r="D2" s="417" t="s">
        <v>114</v>
      </c>
      <c r="E2" s="426"/>
      <c r="F2" s="426"/>
      <c r="G2" s="426"/>
      <c r="H2" s="426"/>
      <c r="I2" s="473" t="str">
        <f>'NEW-O-ERP 3.16.18'!I2:J2</f>
        <v>FY 2019</v>
      </c>
      <c r="J2" s="474"/>
      <c r="K2" s="39"/>
      <c r="L2" s="39"/>
      <c r="M2" s="39"/>
      <c r="N2" s="39"/>
      <c r="O2" s="39"/>
      <c r="P2" s="39"/>
      <c r="Q2" s="39"/>
      <c r="R2" s="39"/>
      <c r="S2" s="39"/>
      <c r="T2" s="39"/>
      <c r="U2" s="39"/>
      <c r="V2" s="39"/>
      <c r="AC2" s="138" t="s">
        <v>101</v>
      </c>
    </row>
    <row r="3" spans="1:29" ht="17.25" customHeight="1" x14ac:dyDescent="0.3">
      <c r="A3" s="42"/>
      <c r="B3" s="429" t="s">
        <v>224</v>
      </c>
      <c r="C3" s="430"/>
      <c r="D3" s="417" t="s">
        <v>336</v>
      </c>
      <c r="E3" s="417"/>
      <c r="F3" s="417"/>
      <c r="G3" s="417"/>
      <c r="H3" s="417"/>
      <c r="I3" s="40">
        <v>43281</v>
      </c>
      <c r="J3" s="46"/>
      <c r="K3" s="39"/>
      <c r="L3" s="39"/>
      <c r="M3" s="39"/>
      <c r="N3" s="39"/>
      <c r="O3" s="39"/>
      <c r="P3" s="39"/>
      <c r="Q3" s="39"/>
      <c r="R3" s="39"/>
      <c r="S3" s="39"/>
      <c r="T3" s="39"/>
      <c r="U3" s="39"/>
      <c r="V3" s="39"/>
      <c r="AC3" s="138" t="s">
        <v>270</v>
      </c>
    </row>
    <row r="4" spans="1:29" ht="17.25" x14ac:dyDescent="0.3">
      <c r="A4" s="42"/>
      <c r="B4" s="431"/>
      <c r="C4" s="432"/>
      <c r="D4" s="418"/>
      <c r="E4" s="417"/>
      <c r="F4" s="417"/>
      <c r="G4" s="417"/>
      <c r="H4" s="417"/>
      <c r="I4" s="46"/>
      <c r="J4" s="46"/>
      <c r="K4" s="39"/>
      <c r="L4" s="39"/>
      <c r="M4" s="39"/>
      <c r="N4" s="39"/>
      <c r="O4" s="39"/>
      <c r="P4" s="39"/>
      <c r="Q4" s="39"/>
      <c r="R4" s="39"/>
      <c r="S4" s="39"/>
      <c r="T4" s="39"/>
      <c r="U4" s="39"/>
      <c r="V4" s="39"/>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15" t="s">
        <v>34</v>
      </c>
      <c r="C9" s="416"/>
      <c r="D9" s="159" t="s">
        <v>35</v>
      </c>
      <c r="E9" s="139" t="s">
        <v>294</v>
      </c>
      <c r="F9" s="121" t="s">
        <v>36</v>
      </c>
      <c r="G9" s="122"/>
      <c r="H9" s="139"/>
      <c r="I9" s="415" t="s">
        <v>110</v>
      </c>
      <c r="J9" s="416"/>
      <c r="K9" s="39"/>
      <c r="L9" s="39"/>
      <c r="M9" s="39"/>
      <c r="N9" s="39"/>
      <c r="O9" s="39"/>
      <c r="P9" s="39"/>
      <c r="Q9" s="39"/>
      <c r="R9" s="39"/>
      <c r="S9" s="39"/>
      <c r="T9" s="39"/>
      <c r="U9" s="39"/>
      <c r="V9" s="39"/>
    </row>
    <row r="10" spans="1:29" ht="18" customHeight="1" x14ac:dyDescent="0.25">
      <c r="A10" s="42"/>
      <c r="B10" s="448" t="str">
        <f>Project_Name</f>
        <v>ERP (Enterprise Resource Planning) System</v>
      </c>
      <c r="C10" s="449"/>
      <c r="D10" s="475" t="str">
        <f>Requesting_Agency</f>
        <v>GoTriangle</v>
      </c>
      <c r="E10" s="477"/>
      <c r="F10" s="470" t="str">
        <f>'NEW-O-ERP 3.16.18'!F11:H11</f>
        <v>Mitchell Lodge</v>
      </c>
      <c r="G10" s="471"/>
      <c r="H10" s="472"/>
      <c r="I10" s="106" t="s">
        <v>275</v>
      </c>
      <c r="J10" s="107">
        <f>'NEW-O-ERP 3.16.18'!J11</f>
        <v>0</v>
      </c>
      <c r="K10" s="39"/>
      <c r="L10" s="39"/>
      <c r="M10" s="39"/>
      <c r="N10" s="39"/>
      <c r="O10" s="39"/>
      <c r="P10" s="39"/>
      <c r="Q10" s="39"/>
      <c r="R10" s="39"/>
      <c r="S10" s="39"/>
      <c r="T10" s="39"/>
      <c r="U10" s="39"/>
      <c r="V10" s="39"/>
    </row>
    <row r="11" spans="1:29" ht="18" customHeight="1" x14ac:dyDescent="0.25">
      <c r="A11" s="42"/>
      <c r="B11" s="450"/>
      <c r="C11" s="451"/>
      <c r="D11" s="476"/>
      <c r="E11" s="478"/>
      <c r="F11" s="470" t="str">
        <f>'NEW-O-ERP 3.16.18'!F12:H12</f>
        <v>mlodge@gotriangle.org</v>
      </c>
      <c r="G11" s="471"/>
      <c r="H11" s="472"/>
      <c r="I11" s="106" t="s">
        <v>276</v>
      </c>
      <c r="J11" s="107">
        <f>'NEW-O-ERP 3.16.18'!J12</f>
        <v>0</v>
      </c>
      <c r="K11" s="39"/>
      <c r="L11" s="39"/>
      <c r="M11" s="39"/>
      <c r="N11" s="39"/>
      <c r="O11" s="39"/>
      <c r="P11" s="39"/>
      <c r="Q11" s="39"/>
      <c r="R11" s="39"/>
      <c r="S11" s="39"/>
      <c r="T11" s="39"/>
      <c r="U11" s="39"/>
      <c r="V11" s="39"/>
    </row>
    <row r="12" spans="1:29" x14ac:dyDescent="0.25">
      <c r="A12" s="42"/>
      <c r="B12" s="415" t="s">
        <v>39</v>
      </c>
      <c r="C12" s="416"/>
      <c r="D12" s="415" t="s">
        <v>40</v>
      </c>
      <c r="E12" s="416"/>
      <c r="F12" s="121" t="s">
        <v>96</v>
      </c>
      <c r="G12" s="122"/>
      <c r="H12" s="139"/>
      <c r="I12" s="415" t="s">
        <v>111</v>
      </c>
      <c r="J12" s="416"/>
      <c r="K12" s="39"/>
      <c r="L12" s="39"/>
      <c r="M12" s="39"/>
      <c r="N12" s="39"/>
      <c r="O12" s="39"/>
      <c r="P12" s="39"/>
      <c r="Q12" s="39"/>
      <c r="R12" s="39"/>
      <c r="S12" s="39"/>
      <c r="T12" s="39"/>
      <c r="U12" s="39"/>
      <c r="V12" s="39"/>
    </row>
    <row r="13" spans="1:29" ht="15.75" customHeight="1" x14ac:dyDescent="0.25">
      <c r="A13" s="42"/>
      <c r="B13" s="433">
        <f>Start_Date</f>
        <v>43282</v>
      </c>
      <c r="C13" s="434"/>
      <c r="D13" s="433">
        <f>End_Date</f>
        <v>44377</v>
      </c>
      <c r="E13" s="434"/>
      <c r="F13" s="437">
        <f>Added_notes_as_appropriate</f>
        <v>25000</v>
      </c>
      <c r="G13" s="438"/>
      <c r="H13" s="439"/>
      <c r="I13" s="106" t="s">
        <v>275</v>
      </c>
      <c r="J13" s="107">
        <f>'NEW-O-ERP 3.16.18'!J14</f>
        <v>25000</v>
      </c>
      <c r="K13" s="39"/>
      <c r="L13" s="39"/>
      <c r="M13" s="39"/>
      <c r="N13" s="39"/>
      <c r="O13" s="39"/>
      <c r="P13" s="39"/>
      <c r="Q13" s="39"/>
      <c r="R13" s="39"/>
      <c r="S13" s="39"/>
      <c r="T13" s="39"/>
      <c r="U13" s="39"/>
      <c r="V13" s="39"/>
      <c r="W13" s="37" t="b">
        <v>0</v>
      </c>
    </row>
    <row r="14" spans="1:29" ht="15.75" customHeight="1" x14ac:dyDescent="0.25">
      <c r="A14" s="42"/>
      <c r="B14" s="435"/>
      <c r="C14" s="436"/>
      <c r="D14" s="435"/>
      <c r="E14" s="436"/>
      <c r="F14" s="440"/>
      <c r="G14" s="441"/>
      <c r="H14" s="442"/>
      <c r="I14" s="106" t="s">
        <v>276</v>
      </c>
      <c r="J14" s="107">
        <f>'NEW-O-ERP 3.16.18'!J15</f>
        <v>75000</v>
      </c>
      <c r="K14" s="39"/>
      <c r="L14" s="39"/>
      <c r="M14" s="39"/>
      <c r="N14" s="39"/>
      <c r="O14" s="39"/>
      <c r="P14" s="39"/>
      <c r="Q14" s="39"/>
      <c r="R14" s="39"/>
      <c r="S14" s="39"/>
      <c r="T14" s="39"/>
      <c r="U14" s="39"/>
      <c r="V14" s="39"/>
      <c r="W14" s="37" t="b">
        <v>0</v>
      </c>
    </row>
    <row r="15" spans="1:29"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9" ht="102.75" customHeight="1" x14ac:dyDescent="0.25">
      <c r="A16" s="42"/>
      <c r="B16" s="457"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58"/>
      <c r="D16" s="458"/>
      <c r="E16" s="458"/>
      <c r="F16" s="458"/>
      <c r="G16" s="458"/>
      <c r="H16" s="459"/>
      <c r="I16" s="459"/>
      <c r="J16" s="460"/>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79" t="str">
        <f>'NEW-O-ERP 3.16.18'!B22:C22</f>
        <v xml:space="preserve">GoTriangle will manage this technological project. </v>
      </c>
      <c r="C21" s="479"/>
      <c r="D21" s="479" t="str">
        <f>'NEW-O-ERP 3.16.18'!D22:F22</f>
        <v xml:space="preserve"> It will serve GOTRIANGLE,
 Wake Transit Plan and Durham-Orange Transit Plan. </v>
      </c>
      <c r="E21" s="479"/>
      <c r="F21" s="479"/>
      <c r="G21" s="479"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79"/>
      <c r="I21" s="479"/>
      <c r="J21" s="479"/>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325</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137" t="s">
        <v>196</v>
      </c>
      <c r="G28" s="137" t="s">
        <v>197</v>
      </c>
      <c r="H28" s="137" t="s">
        <v>198</v>
      </c>
      <c r="I28" s="137"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64"/>
      <c r="G29" s="164"/>
      <c r="H29" s="164"/>
      <c r="I29" s="164"/>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65"/>
      <c r="G30" s="165"/>
      <c r="H30" s="165"/>
      <c r="I30" s="165"/>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65"/>
      <c r="G31" s="165"/>
      <c r="H31" s="165"/>
      <c r="I31" s="16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58"/>
      <c r="B33" s="60" t="s">
        <v>326</v>
      </c>
      <c r="C33" s="59"/>
      <c r="D33" s="59"/>
      <c r="E33" s="59"/>
      <c r="F33" s="59"/>
      <c r="G33" s="59"/>
      <c r="H33" s="59"/>
      <c r="I33" s="59"/>
      <c r="J33" s="59"/>
      <c r="K33" s="58"/>
      <c r="L33" s="58"/>
      <c r="M33" s="58"/>
      <c r="N33" s="58"/>
      <c r="O33" s="58"/>
      <c r="P33" s="58"/>
      <c r="Q33" s="58"/>
      <c r="R33" s="58"/>
      <c r="S33" s="58"/>
      <c r="T33" s="58"/>
      <c r="U33" s="58"/>
      <c r="V33" s="58"/>
    </row>
    <row r="34" spans="1:22" ht="26.25" x14ac:dyDescent="0.4">
      <c r="A34" s="53"/>
      <c r="B34" s="47"/>
      <c r="C34" s="47"/>
      <c r="D34" s="47"/>
      <c r="E34" s="47"/>
      <c r="F34" s="47"/>
      <c r="G34" s="47"/>
      <c r="H34" s="47"/>
      <c r="I34" s="47"/>
      <c r="J34" s="47"/>
      <c r="K34" s="39"/>
      <c r="L34" s="44"/>
      <c r="M34" s="44"/>
      <c r="N34" s="44"/>
      <c r="O34" s="44"/>
      <c r="P34" s="44"/>
      <c r="Q34" s="44"/>
      <c r="R34" s="44"/>
      <c r="S34" s="44"/>
      <c r="T34" s="44"/>
      <c r="U34" s="44"/>
      <c r="V34" s="44"/>
    </row>
    <row r="35" spans="1:22" ht="26.25" x14ac:dyDescent="0.4">
      <c r="A35" s="53"/>
      <c r="B35" s="47"/>
      <c r="C35" s="47"/>
      <c r="D35" s="47"/>
      <c r="E35" s="47"/>
      <c r="F35" s="47"/>
      <c r="G35" s="47"/>
      <c r="H35" s="47"/>
      <c r="I35" s="47"/>
      <c r="J35" s="47"/>
      <c r="K35" s="39"/>
      <c r="L35" s="44"/>
      <c r="M35" s="44"/>
      <c r="N35" s="44"/>
      <c r="O35" s="44"/>
      <c r="P35" s="44"/>
      <c r="Q35" s="44"/>
      <c r="R35" s="44"/>
      <c r="S35" s="44"/>
      <c r="T35" s="44"/>
      <c r="U35" s="44"/>
      <c r="V35" s="44"/>
    </row>
    <row r="36" spans="1:22" ht="26.25" x14ac:dyDescent="0.4">
      <c r="A36" s="53"/>
      <c r="B36" s="47"/>
      <c r="C36" s="47"/>
      <c r="D36" s="47"/>
      <c r="E36" s="47"/>
      <c r="F36" s="47"/>
      <c r="G36" s="47"/>
      <c r="H36" s="47"/>
      <c r="I36" s="47"/>
      <c r="J36" s="47"/>
      <c r="K36" s="39"/>
      <c r="L36" s="44"/>
      <c r="M36" s="44"/>
      <c r="N36" s="44"/>
      <c r="O36" s="44"/>
      <c r="P36" s="44"/>
      <c r="Q36" s="44"/>
      <c r="R36" s="44"/>
      <c r="S36" s="44"/>
      <c r="T36" s="44"/>
      <c r="U36" s="44"/>
      <c r="V36" s="44"/>
    </row>
    <row r="37" spans="1:22" ht="26.25" x14ac:dyDescent="0.4">
      <c r="A37" s="53"/>
      <c r="B37" s="47"/>
      <c r="C37" s="47"/>
      <c r="D37" s="47"/>
      <c r="E37" s="47"/>
      <c r="F37" s="47"/>
      <c r="G37" s="47"/>
      <c r="H37" s="47"/>
      <c r="I37" s="47"/>
      <c r="J37" s="47"/>
      <c r="K37" s="39"/>
      <c r="L37" s="44"/>
      <c r="M37" s="44"/>
      <c r="N37" s="44"/>
      <c r="O37" s="44"/>
      <c r="P37" s="44"/>
      <c r="Q37" s="44"/>
      <c r="R37" s="44"/>
      <c r="S37" s="44"/>
      <c r="T37" s="44"/>
      <c r="U37" s="44"/>
      <c r="V37" s="44"/>
    </row>
    <row r="38" spans="1:22" ht="26.25" x14ac:dyDescent="0.4">
      <c r="A38" s="53"/>
      <c r="B38" s="47"/>
      <c r="C38" s="47"/>
      <c r="D38" s="47"/>
      <c r="E38" s="47"/>
      <c r="F38" s="47"/>
      <c r="G38" s="47"/>
      <c r="H38" s="47"/>
      <c r="I38" s="47"/>
      <c r="J38" s="47"/>
      <c r="K38" s="39"/>
      <c r="L38" s="44"/>
      <c r="M38" s="44"/>
      <c r="N38" s="44"/>
      <c r="O38" s="44"/>
      <c r="P38" s="44"/>
      <c r="Q38" s="44"/>
      <c r="R38" s="44"/>
      <c r="S38" s="44"/>
      <c r="T38" s="44"/>
      <c r="U38" s="44"/>
      <c r="V38" s="44"/>
    </row>
    <row r="39" spans="1:22" ht="26.25" x14ac:dyDescent="0.4">
      <c r="A39" s="53"/>
      <c r="B39" s="47"/>
      <c r="C39" s="47"/>
      <c r="D39" s="47"/>
      <c r="E39" s="47"/>
      <c r="F39" s="47"/>
      <c r="G39" s="47"/>
      <c r="H39" s="47"/>
      <c r="I39" s="47"/>
      <c r="J39" s="47"/>
      <c r="K39" s="39"/>
      <c r="L39" s="44"/>
      <c r="M39" s="44"/>
      <c r="N39" s="44"/>
      <c r="O39" s="44"/>
      <c r="P39" s="44"/>
      <c r="Q39" s="44"/>
      <c r="R39" s="44"/>
      <c r="S39" s="44"/>
      <c r="T39" s="44"/>
      <c r="U39" s="44"/>
      <c r="V39" s="44"/>
    </row>
    <row r="40" spans="1:22" ht="26.25" x14ac:dyDescent="0.4">
      <c r="A40" s="53"/>
      <c r="B40" s="47"/>
      <c r="C40" s="47"/>
      <c r="D40" s="47"/>
      <c r="E40" s="47"/>
      <c r="F40" s="47"/>
      <c r="G40" s="47"/>
      <c r="H40" s="47"/>
      <c r="I40" s="47"/>
      <c r="J40" s="47"/>
      <c r="K40" s="39"/>
      <c r="L40" s="44"/>
      <c r="M40" s="44"/>
      <c r="N40" s="44"/>
      <c r="O40" s="44"/>
      <c r="P40" s="44"/>
      <c r="Q40" s="44"/>
      <c r="R40" s="44"/>
      <c r="S40" s="44"/>
      <c r="T40" s="44"/>
      <c r="U40" s="44"/>
      <c r="V40" s="44"/>
    </row>
    <row r="41" spans="1:22" ht="26.25" x14ac:dyDescent="0.4">
      <c r="A41" s="53"/>
      <c r="B41" s="47"/>
      <c r="C41" s="47"/>
      <c r="D41" s="47"/>
      <c r="E41" s="47"/>
      <c r="F41" s="47"/>
      <c r="G41" s="47"/>
      <c r="H41" s="47"/>
      <c r="I41" s="47"/>
      <c r="J41" s="47"/>
      <c r="K41" s="39"/>
      <c r="L41" s="44"/>
      <c r="M41" s="44"/>
      <c r="N41" s="44"/>
      <c r="O41" s="44"/>
      <c r="P41" s="44"/>
      <c r="Q41" s="44"/>
      <c r="R41" s="44"/>
      <c r="S41" s="44"/>
      <c r="T41" s="44"/>
      <c r="U41" s="44"/>
      <c r="V41" s="44"/>
    </row>
    <row r="42" spans="1:22" ht="26.25" x14ac:dyDescent="0.4">
      <c r="A42" s="53"/>
      <c r="B42" s="47"/>
      <c r="C42" s="47"/>
      <c r="D42" s="47"/>
      <c r="E42" s="47"/>
      <c r="F42" s="47"/>
      <c r="G42" s="47"/>
      <c r="H42" s="47"/>
      <c r="I42" s="47"/>
      <c r="J42" s="47"/>
      <c r="K42" s="39"/>
      <c r="L42" s="44"/>
      <c r="M42" s="44"/>
      <c r="N42" s="44"/>
      <c r="O42" s="44"/>
      <c r="P42" s="44"/>
      <c r="Q42" s="44"/>
      <c r="R42" s="44"/>
      <c r="S42" s="44"/>
      <c r="T42" s="44"/>
      <c r="U42" s="44"/>
      <c r="V42" s="44"/>
    </row>
    <row r="43" spans="1:22" x14ac:dyDescent="0.25">
      <c r="A43" s="53"/>
      <c r="B43" s="47"/>
      <c r="C43" s="47"/>
      <c r="D43" s="47"/>
      <c r="E43" s="47"/>
      <c r="F43" s="47"/>
      <c r="G43" s="47"/>
      <c r="H43" s="47"/>
      <c r="I43" s="47"/>
      <c r="J43" s="47"/>
      <c r="K43" s="39"/>
      <c r="L43" s="39"/>
      <c r="M43" s="39"/>
      <c r="N43" s="39"/>
      <c r="O43" s="39"/>
      <c r="P43" s="39"/>
      <c r="Q43" s="39"/>
      <c r="R43" s="39"/>
      <c r="S43" s="39"/>
      <c r="T43" s="39"/>
      <c r="U43" s="39"/>
      <c r="V43" s="39"/>
    </row>
    <row r="44" spans="1:22" x14ac:dyDescent="0.25">
      <c r="A44" s="47"/>
      <c r="B44" s="47"/>
      <c r="C44" s="47"/>
      <c r="D44" s="47"/>
      <c r="E44" s="47"/>
      <c r="F44" s="47"/>
      <c r="G44" s="47"/>
      <c r="H44" s="47"/>
      <c r="I44" s="47"/>
      <c r="J44" s="47"/>
      <c r="K44" s="39"/>
      <c r="L44" s="39"/>
      <c r="M44" s="39"/>
      <c r="N44" s="39"/>
      <c r="O44" s="39"/>
      <c r="P44" s="39"/>
      <c r="Q44" s="39"/>
      <c r="R44" s="39"/>
      <c r="S44" s="39"/>
      <c r="T44" s="39"/>
      <c r="U44" s="39"/>
      <c r="V44" s="39"/>
    </row>
  </sheetData>
  <sheetProtection selectLockedCells="1"/>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7" sqref="B17:J17"/>
    </sheetView>
  </sheetViews>
  <sheetFormatPr defaultRowHeight="15.75" x14ac:dyDescent="0.25"/>
  <cols>
    <col min="1" max="1" width="3.125" style="141" customWidth="1"/>
    <col min="2" max="2" width="88.25" customWidth="1"/>
    <col min="3" max="3" width="2.75" customWidth="1"/>
  </cols>
  <sheetData>
    <row r="1" spans="2:7" ht="23.25" x14ac:dyDescent="0.25">
      <c r="B1" s="140" t="s">
        <v>296</v>
      </c>
      <c r="C1" s="141"/>
      <c r="D1" s="141"/>
      <c r="E1" s="141"/>
      <c r="F1" s="141"/>
      <c r="G1" s="141"/>
    </row>
    <row r="2" spans="2:7" ht="23.25" x14ac:dyDescent="0.25">
      <c r="B2" s="140" t="s">
        <v>297</v>
      </c>
      <c r="C2" s="141"/>
      <c r="D2" s="141"/>
      <c r="E2" s="141"/>
      <c r="F2" s="141"/>
      <c r="G2" s="141"/>
    </row>
    <row r="3" spans="2:7" x14ac:dyDescent="0.25">
      <c r="B3" s="142"/>
      <c r="C3" s="141"/>
      <c r="D3" s="141"/>
      <c r="E3" s="141"/>
      <c r="F3" s="141"/>
      <c r="G3" s="141"/>
    </row>
    <row r="4" spans="2:7" x14ac:dyDescent="0.25">
      <c r="B4" s="142"/>
      <c r="C4" s="141"/>
      <c r="D4" s="141"/>
      <c r="E4" s="141"/>
      <c r="F4" s="141"/>
      <c r="G4" s="141"/>
    </row>
    <row r="5" spans="2:7" ht="18" x14ac:dyDescent="0.25">
      <c r="B5" s="143" t="s">
        <v>298</v>
      </c>
      <c r="C5" s="141"/>
      <c r="D5" s="141"/>
      <c r="E5" s="141"/>
      <c r="F5" s="141"/>
      <c r="G5" s="141"/>
    </row>
    <row r="6" spans="2:7" x14ac:dyDescent="0.25">
      <c r="B6" s="144"/>
      <c r="C6" s="141"/>
      <c r="D6" s="141"/>
      <c r="E6" s="141"/>
      <c r="F6" s="141"/>
      <c r="G6" s="141"/>
    </row>
    <row r="7" spans="2:7" ht="94.5" x14ac:dyDescent="0.25">
      <c r="B7" s="145" t="s">
        <v>299</v>
      </c>
      <c r="C7" s="141"/>
      <c r="D7" s="141"/>
      <c r="E7" s="141"/>
      <c r="F7" s="141"/>
      <c r="G7" s="141"/>
    </row>
    <row r="8" spans="2:7" x14ac:dyDescent="0.25">
      <c r="B8" s="146"/>
      <c r="C8" s="141"/>
      <c r="D8" s="141"/>
      <c r="E8" s="141"/>
      <c r="F8" s="141"/>
      <c r="G8" s="141"/>
    </row>
    <row r="9" spans="2:7" ht="141.75" x14ac:dyDescent="0.25">
      <c r="B9" s="145" t="s">
        <v>300</v>
      </c>
      <c r="C9" s="141"/>
      <c r="D9" s="141"/>
      <c r="E9" s="141"/>
      <c r="F9" s="141"/>
      <c r="G9" s="141"/>
    </row>
    <row r="10" spans="2:7" x14ac:dyDescent="0.25">
      <c r="B10" s="145" t="s">
        <v>301</v>
      </c>
      <c r="C10" s="141"/>
      <c r="D10" s="141"/>
      <c r="E10" s="141"/>
      <c r="F10" s="141"/>
      <c r="G10" s="141"/>
    </row>
    <row r="11" spans="2:7" ht="31.5" x14ac:dyDescent="0.25">
      <c r="B11" s="147" t="s">
        <v>313</v>
      </c>
      <c r="C11" s="141"/>
      <c r="D11" s="141"/>
      <c r="E11" s="141"/>
      <c r="F11" s="141"/>
      <c r="G11" s="141"/>
    </row>
    <row r="12" spans="2:7" x14ac:dyDescent="0.25">
      <c r="B12" s="145"/>
      <c r="C12" s="141"/>
      <c r="D12" s="141"/>
      <c r="E12" s="141"/>
      <c r="F12" s="141"/>
      <c r="G12" s="141"/>
    </row>
    <row r="13" spans="2:7" ht="18" x14ac:dyDescent="0.25">
      <c r="B13" s="148" t="s">
        <v>302</v>
      </c>
      <c r="C13" s="141"/>
      <c r="D13" s="141"/>
      <c r="E13" s="141"/>
      <c r="F13" s="141"/>
      <c r="G13" s="141"/>
    </row>
    <row r="14" spans="2:7" x14ac:dyDescent="0.25">
      <c r="B14" s="149"/>
      <c r="C14" s="141"/>
      <c r="D14" s="141"/>
      <c r="E14" s="141"/>
      <c r="F14" s="141"/>
      <c r="G14" s="141"/>
    </row>
    <row r="15" spans="2:7" ht="41.25" customHeight="1" x14ac:dyDescent="0.25">
      <c r="B15" s="172" t="s">
        <v>354</v>
      </c>
      <c r="C15" s="141"/>
      <c r="D15" s="141"/>
      <c r="E15" s="141"/>
      <c r="F15" s="141"/>
      <c r="G15" s="141"/>
    </row>
    <row r="16" spans="2:7" x14ac:dyDescent="0.25">
      <c r="B16" s="145"/>
      <c r="C16" s="141"/>
      <c r="D16" s="141"/>
      <c r="E16" s="141"/>
      <c r="F16" s="141"/>
      <c r="G16" s="141"/>
    </row>
    <row r="17" spans="2:7" ht="18" x14ac:dyDescent="0.25">
      <c r="B17" s="148" t="s">
        <v>303</v>
      </c>
      <c r="C17" s="141"/>
      <c r="D17" s="141"/>
      <c r="E17" s="141"/>
      <c r="F17" s="141"/>
      <c r="G17" s="141"/>
    </row>
    <row r="18" spans="2:7" x14ac:dyDescent="0.25">
      <c r="B18" s="150"/>
      <c r="C18" s="141"/>
      <c r="D18" s="141"/>
      <c r="E18" s="141"/>
      <c r="F18" s="141"/>
      <c r="G18" s="141"/>
    </row>
    <row r="19" spans="2:7" x14ac:dyDescent="0.25">
      <c r="B19" s="151" t="s">
        <v>304</v>
      </c>
      <c r="C19" s="141"/>
      <c r="D19" s="141"/>
      <c r="E19" s="141"/>
      <c r="F19" s="141"/>
      <c r="G19" s="141"/>
    </row>
    <row r="20" spans="2:7" ht="63" x14ac:dyDescent="0.25">
      <c r="B20" s="145" t="s">
        <v>305</v>
      </c>
      <c r="C20" s="141"/>
      <c r="D20" s="141"/>
      <c r="E20" s="141"/>
      <c r="F20" s="141"/>
      <c r="G20" s="141"/>
    </row>
    <row r="21" spans="2:7" x14ac:dyDescent="0.25">
      <c r="B21" s="152"/>
      <c r="C21" s="141"/>
      <c r="D21" s="141"/>
      <c r="E21" s="141"/>
      <c r="F21" s="141"/>
      <c r="G21" s="141"/>
    </row>
    <row r="22" spans="2:7" x14ac:dyDescent="0.25">
      <c r="B22" s="153"/>
      <c r="C22" s="141"/>
      <c r="D22" s="141"/>
      <c r="E22" s="141"/>
      <c r="F22" s="141"/>
      <c r="G22" s="141"/>
    </row>
    <row r="23" spans="2:7" x14ac:dyDescent="0.25">
      <c r="B23" s="153"/>
      <c r="C23" s="141"/>
      <c r="D23" s="141"/>
      <c r="E23" s="141"/>
      <c r="F23" s="141"/>
      <c r="G23" s="141"/>
    </row>
    <row r="24" spans="2:7" x14ac:dyDescent="0.25">
      <c r="B24" s="153"/>
      <c r="C24" s="141"/>
      <c r="D24" s="141"/>
      <c r="E24" s="141"/>
      <c r="F24" s="141"/>
      <c r="G24" s="141"/>
    </row>
    <row r="25" spans="2:7" x14ac:dyDescent="0.25">
      <c r="B25" s="153"/>
      <c r="C25" s="141"/>
      <c r="D25" s="141"/>
      <c r="E25" s="141"/>
      <c r="F25" s="141"/>
      <c r="G25" s="141"/>
    </row>
    <row r="26" spans="2:7" x14ac:dyDescent="0.25">
      <c r="B26" s="153"/>
      <c r="C26" s="141"/>
      <c r="D26" s="141"/>
      <c r="E26" s="141"/>
      <c r="F26" s="141"/>
      <c r="G26" s="141"/>
    </row>
    <row r="27" spans="2:7" x14ac:dyDescent="0.25">
      <c r="B27" s="153"/>
      <c r="C27" s="141"/>
      <c r="D27" s="141"/>
      <c r="E27" s="141"/>
      <c r="F27" s="141"/>
      <c r="G27" s="141"/>
    </row>
    <row r="28" spans="2:7" x14ac:dyDescent="0.25">
      <c r="B28" s="153"/>
      <c r="C28" s="141"/>
      <c r="D28" s="141"/>
      <c r="E28" s="141"/>
      <c r="F28" s="141"/>
      <c r="G28" s="141"/>
    </row>
    <row r="29" spans="2:7" x14ac:dyDescent="0.25">
      <c r="B29" s="153"/>
      <c r="C29" s="141"/>
      <c r="D29" s="141"/>
      <c r="E29" s="141"/>
      <c r="F29" s="141"/>
      <c r="G29" s="141"/>
    </row>
    <row r="30" spans="2:7" x14ac:dyDescent="0.25">
      <c r="B30" s="153"/>
      <c r="C30" s="141"/>
      <c r="D30" s="141"/>
      <c r="E30" s="141"/>
      <c r="F30" s="141"/>
      <c r="G30" s="141"/>
    </row>
    <row r="31" spans="2:7" x14ac:dyDescent="0.25">
      <c r="B31" s="153"/>
      <c r="C31" s="141"/>
      <c r="D31" s="141"/>
      <c r="E31" s="141"/>
      <c r="F31" s="141"/>
      <c r="G31" s="141"/>
    </row>
    <row r="32" spans="2:7" x14ac:dyDescent="0.25">
      <c r="B32" s="153"/>
      <c r="C32" s="141"/>
      <c r="D32" s="141"/>
      <c r="E32" s="141"/>
      <c r="F32" s="141"/>
      <c r="G32" s="141"/>
    </row>
    <row r="33" spans="2:7" x14ac:dyDescent="0.25">
      <c r="B33" s="153"/>
      <c r="C33" s="141"/>
      <c r="D33" s="141"/>
      <c r="E33" s="141"/>
      <c r="F33" s="141"/>
      <c r="G33" s="141"/>
    </row>
    <row r="34" spans="2:7" x14ac:dyDescent="0.25">
      <c r="B34" s="153"/>
      <c r="C34" s="141"/>
      <c r="D34" s="141"/>
      <c r="E34" s="141"/>
      <c r="F34" s="141"/>
      <c r="G34" s="141"/>
    </row>
    <row r="35" spans="2:7" x14ac:dyDescent="0.25">
      <c r="B35" s="153"/>
      <c r="C35" s="141"/>
      <c r="D35" s="141"/>
      <c r="E35" s="141"/>
      <c r="F35" s="141"/>
      <c r="G35" s="141"/>
    </row>
    <row r="36" spans="2:7" x14ac:dyDescent="0.25">
      <c r="B36" s="153"/>
      <c r="C36" s="141"/>
      <c r="D36" s="141"/>
      <c r="E36" s="141"/>
      <c r="F36" s="141"/>
      <c r="G36" s="141"/>
    </row>
    <row r="37" spans="2:7" x14ac:dyDescent="0.25">
      <c r="B37" s="153"/>
      <c r="C37" s="141"/>
      <c r="D37" s="141"/>
      <c r="E37" s="141"/>
      <c r="F37" s="141"/>
      <c r="G37" s="141"/>
    </row>
    <row r="38" spans="2:7" x14ac:dyDescent="0.25">
      <c r="B38" s="149"/>
      <c r="C38" s="141"/>
      <c r="D38" s="141"/>
      <c r="E38" s="141"/>
      <c r="F38" s="141"/>
      <c r="G38" s="141"/>
    </row>
    <row r="39" spans="2:7" x14ac:dyDescent="0.25">
      <c r="B39" s="151" t="s">
        <v>306</v>
      </c>
      <c r="C39" s="141"/>
      <c r="D39" s="141"/>
      <c r="E39" s="141"/>
      <c r="F39" s="141"/>
      <c r="G39" s="141"/>
    </row>
    <row r="40" spans="2:7" x14ac:dyDescent="0.25">
      <c r="B40" s="150"/>
      <c r="C40" s="141"/>
      <c r="D40" s="141"/>
      <c r="E40" s="141"/>
      <c r="F40" s="141"/>
      <c r="G40" s="141"/>
    </row>
    <row r="41" spans="2:7" x14ac:dyDescent="0.25">
      <c r="B41" s="145" t="s">
        <v>307</v>
      </c>
      <c r="C41" s="141"/>
      <c r="D41" s="141"/>
      <c r="E41" s="141"/>
      <c r="F41" s="141"/>
      <c r="G41" s="141"/>
    </row>
    <row r="42" spans="2:7" ht="176.25" customHeight="1" x14ac:dyDescent="0.25">
      <c r="B42" s="141"/>
      <c r="C42" s="141"/>
      <c r="D42" s="141"/>
      <c r="E42" s="141"/>
      <c r="F42" s="141"/>
      <c r="G42" s="141"/>
    </row>
    <row r="43" spans="2:7" x14ac:dyDescent="0.25">
      <c r="B43" s="149"/>
      <c r="C43" s="141"/>
      <c r="D43" s="141"/>
      <c r="E43" s="141"/>
      <c r="F43" s="141"/>
      <c r="G43" s="141"/>
    </row>
    <row r="44" spans="2:7" x14ac:dyDescent="0.25">
      <c r="B44" s="151" t="s">
        <v>265</v>
      </c>
      <c r="C44" s="141"/>
      <c r="D44" s="141"/>
      <c r="E44" s="141"/>
      <c r="F44" s="141"/>
      <c r="G44" s="141"/>
    </row>
    <row r="45" spans="2:7" x14ac:dyDescent="0.25">
      <c r="B45" s="149"/>
      <c r="C45" s="141"/>
      <c r="D45" s="141"/>
      <c r="E45" s="141"/>
      <c r="F45" s="141"/>
      <c r="G45" s="141"/>
    </row>
    <row r="46" spans="2:7" x14ac:dyDescent="0.25">
      <c r="B46" s="145" t="s">
        <v>308</v>
      </c>
      <c r="C46" s="141"/>
      <c r="D46" s="141"/>
      <c r="E46" s="141"/>
      <c r="F46" s="141"/>
      <c r="G46" s="141"/>
    </row>
    <row r="47" spans="2:7" ht="30.75" customHeight="1" x14ac:dyDescent="0.25">
      <c r="B47" s="141"/>
      <c r="C47" s="141"/>
      <c r="D47" s="141"/>
      <c r="E47" s="141"/>
      <c r="F47" s="141"/>
      <c r="G47" s="141"/>
    </row>
    <row r="48" spans="2:7" x14ac:dyDescent="0.25">
      <c r="B48" s="147"/>
      <c r="C48" s="141"/>
      <c r="D48" s="141"/>
      <c r="E48" s="141"/>
      <c r="F48" s="141"/>
      <c r="G48" s="141"/>
    </row>
    <row r="49" spans="2:7" x14ac:dyDescent="0.25">
      <c r="B49" s="147"/>
      <c r="C49" s="141"/>
      <c r="D49" s="141"/>
      <c r="E49" s="141"/>
      <c r="F49" s="141"/>
      <c r="G49" s="141"/>
    </row>
    <row r="50" spans="2:7" ht="66" customHeight="1" x14ac:dyDescent="0.25">
      <c r="B50" s="147"/>
      <c r="C50" s="141"/>
      <c r="D50" s="141"/>
      <c r="E50" s="141"/>
      <c r="F50" s="141"/>
      <c r="G50" s="141"/>
    </row>
    <row r="51" spans="2:7" x14ac:dyDescent="0.25">
      <c r="B51" s="147"/>
      <c r="C51" s="141"/>
      <c r="D51" s="141"/>
      <c r="E51" s="141"/>
      <c r="F51" s="141"/>
      <c r="G51" s="141"/>
    </row>
    <row r="52" spans="2:7" x14ac:dyDescent="0.25">
      <c r="B52" s="156" t="s">
        <v>309</v>
      </c>
      <c r="C52" s="141"/>
      <c r="D52" s="141"/>
      <c r="E52" s="141"/>
      <c r="F52" s="141"/>
      <c r="G52" s="141"/>
    </row>
    <row r="53" spans="2:7" x14ac:dyDescent="0.25">
      <c r="B53" s="147"/>
      <c r="C53" s="141"/>
      <c r="D53" s="141"/>
      <c r="E53" s="141"/>
      <c r="F53" s="141"/>
      <c r="G53" s="141"/>
    </row>
    <row r="54" spans="2:7" x14ac:dyDescent="0.25">
      <c r="B54" s="145" t="s">
        <v>310</v>
      </c>
      <c r="C54" s="141"/>
      <c r="D54" s="141"/>
      <c r="E54" s="141"/>
      <c r="F54" s="141"/>
      <c r="G54" s="141"/>
    </row>
    <row r="55" spans="2:7" x14ac:dyDescent="0.25">
      <c r="B55" s="145"/>
      <c r="C55" s="141"/>
      <c r="D55" s="141"/>
      <c r="E55" s="141"/>
      <c r="F55" s="141"/>
      <c r="G55" s="141"/>
    </row>
    <row r="56" spans="2:7" x14ac:dyDescent="0.25">
      <c r="B56" s="145"/>
      <c r="C56" s="141"/>
      <c r="D56" s="141"/>
      <c r="E56" s="141"/>
      <c r="F56" s="141"/>
      <c r="G56" s="141"/>
    </row>
    <row r="57" spans="2:7" x14ac:dyDescent="0.25">
      <c r="B57" s="145"/>
      <c r="C57" s="141"/>
      <c r="D57" s="141"/>
      <c r="E57" s="141"/>
      <c r="F57" s="141"/>
      <c r="G57" s="141"/>
    </row>
    <row r="58" spans="2:7" x14ac:dyDescent="0.25">
      <c r="B58" s="145"/>
      <c r="C58" s="141"/>
      <c r="D58" s="141"/>
      <c r="E58" s="141"/>
      <c r="F58" s="141"/>
      <c r="G58" s="141"/>
    </row>
    <row r="59" spans="2:7" x14ac:dyDescent="0.25">
      <c r="B59" s="145"/>
      <c r="C59" s="141"/>
      <c r="D59" s="141"/>
      <c r="E59" s="141"/>
      <c r="F59" s="141"/>
      <c r="G59" s="141"/>
    </row>
    <row r="60" spans="2:7" x14ac:dyDescent="0.25">
      <c r="B60" s="145"/>
      <c r="C60" s="141"/>
      <c r="D60" s="141"/>
      <c r="E60" s="141"/>
      <c r="F60" s="141"/>
      <c r="G60" s="141"/>
    </row>
    <row r="61" spans="2:7" x14ac:dyDescent="0.25">
      <c r="B61" s="145"/>
      <c r="C61" s="141"/>
      <c r="D61" s="141"/>
      <c r="E61" s="141"/>
      <c r="F61" s="141"/>
      <c r="G61" s="141"/>
    </row>
    <row r="62" spans="2:7" x14ac:dyDescent="0.25">
      <c r="B62" s="145"/>
      <c r="C62" s="141"/>
      <c r="D62" s="141"/>
      <c r="E62" s="141"/>
      <c r="F62" s="141"/>
      <c r="G62" s="141"/>
    </row>
    <row r="63" spans="2:7" x14ac:dyDescent="0.25">
      <c r="B63" s="145"/>
      <c r="C63" s="141"/>
      <c r="D63" s="141"/>
      <c r="E63" s="141"/>
      <c r="F63" s="141"/>
      <c r="G63" s="141"/>
    </row>
    <row r="64" spans="2:7" x14ac:dyDescent="0.25">
      <c r="B64" s="145"/>
      <c r="C64" s="141"/>
      <c r="D64" s="141"/>
      <c r="E64" s="141"/>
      <c r="F64" s="141"/>
      <c r="G64" s="141"/>
    </row>
    <row r="65" spans="2:7" x14ac:dyDescent="0.25">
      <c r="B65" s="145"/>
      <c r="C65" s="141"/>
      <c r="D65" s="141"/>
      <c r="E65" s="141"/>
      <c r="F65" s="141"/>
      <c r="G65" s="141"/>
    </row>
    <row r="66" spans="2:7" x14ac:dyDescent="0.25">
      <c r="B66" s="145"/>
      <c r="C66" s="141"/>
      <c r="D66" s="141"/>
      <c r="E66" s="141"/>
      <c r="F66" s="141"/>
      <c r="G66" s="141"/>
    </row>
    <row r="67" spans="2:7" x14ac:dyDescent="0.25">
      <c r="B67" s="145"/>
      <c r="C67" s="141"/>
      <c r="D67" s="141"/>
      <c r="E67" s="141"/>
      <c r="F67" s="141"/>
      <c r="G67" s="141"/>
    </row>
    <row r="68" spans="2:7" x14ac:dyDescent="0.25">
      <c r="B68" s="145"/>
      <c r="C68" s="141"/>
      <c r="D68" s="141"/>
      <c r="E68" s="141"/>
      <c r="F68" s="141"/>
      <c r="G68" s="141"/>
    </row>
    <row r="69" spans="2:7" x14ac:dyDescent="0.25">
      <c r="B69" s="145"/>
      <c r="C69" s="141"/>
      <c r="D69" s="141"/>
      <c r="E69" s="141"/>
      <c r="F69" s="141"/>
      <c r="G69" s="141"/>
    </row>
    <row r="70" spans="2:7" x14ac:dyDescent="0.25">
      <c r="B70" s="145"/>
      <c r="C70" s="141"/>
      <c r="D70" s="141"/>
      <c r="E70" s="141"/>
      <c r="F70" s="141"/>
      <c r="G70" s="141"/>
    </row>
    <row r="71" spans="2:7" x14ac:dyDescent="0.25">
      <c r="B71" s="145"/>
      <c r="C71" s="141"/>
      <c r="D71" s="141"/>
      <c r="E71" s="141"/>
      <c r="F71" s="141"/>
      <c r="G71" s="141"/>
    </row>
    <row r="72" spans="2:7" x14ac:dyDescent="0.25">
      <c r="B72" s="145"/>
      <c r="C72" s="141"/>
      <c r="D72" s="141"/>
      <c r="E72" s="141"/>
      <c r="F72" s="141"/>
      <c r="G72" s="141"/>
    </row>
    <row r="73" spans="2:7" x14ac:dyDescent="0.25">
      <c r="B73" s="145" t="s">
        <v>340</v>
      </c>
      <c r="C73" s="141"/>
      <c r="D73" s="141"/>
      <c r="E73" s="141"/>
      <c r="F73" s="141"/>
      <c r="G73" s="141"/>
    </row>
    <row r="74" spans="2:7" x14ac:dyDescent="0.25">
      <c r="B74" s="145"/>
      <c r="C74" s="141"/>
      <c r="D74" s="141"/>
      <c r="E74" s="141"/>
      <c r="F74" s="141"/>
      <c r="G74" s="141"/>
    </row>
    <row r="75" spans="2:7" x14ac:dyDescent="0.25">
      <c r="B75" s="145"/>
      <c r="C75" s="141"/>
      <c r="D75" s="141"/>
      <c r="E75" s="141"/>
      <c r="F75" s="141"/>
      <c r="G75" s="141"/>
    </row>
    <row r="76" spans="2:7" x14ac:dyDescent="0.25">
      <c r="B76" s="145"/>
      <c r="C76" s="141"/>
      <c r="D76" s="141"/>
      <c r="E76" s="141"/>
      <c r="F76" s="141"/>
      <c r="G76" s="141"/>
    </row>
    <row r="77" spans="2:7" x14ac:dyDescent="0.25">
      <c r="B77" s="145"/>
      <c r="C77" s="141"/>
      <c r="D77" s="141"/>
      <c r="E77" s="141"/>
      <c r="F77" s="141"/>
      <c r="G77" s="141"/>
    </row>
    <row r="78" spans="2:7" x14ac:dyDescent="0.25">
      <c r="B78" s="145"/>
      <c r="C78" s="141"/>
      <c r="D78" s="141"/>
      <c r="E78" s="141"/>
      <c r="F78" s="141"/>
      <c r="G78" s="141"/>
    </row>
    <row r="79" spans="2:7" ht="47.25" x14ac:dyDescent="0.25">
      <c r="B79" s="145" t="s">
        <v>341</v>
      </c>
      <c r="C79" s="141"/>
      <c r="D79" s="141"/>
      <c r="E79" s="141"/>
      <c r="F79" s="141"/>
      <c r="G79" s="141"/>
    </row>
    <row r="80" spans="2:7" x14ac:dyDescent="0.25">
      <c r="B80" s="145"/>
      <c r="C80" s="141"/>
      <c r="D80" s="141"/>
      <c r="E80" s="141"/>
      <c r="F80" s="141"/>
      <c r="G80" s="141"/>
    </row>
    <row r="81" spans="2:7" x14ac:dyDescent="0.25">
      <c r="B81" s="145"/>
      <c r="C81" s="141"/>
      <c r="D81" s="141"/>
      <c r="E81" s="141"/>
      <c r="F81" s="141"/>
      <c r="G81" s="141"/>
    </row>
    <row r="82" spans="2:7" x14ac:dyDescent="0.25">
      <c r="B82" s="145"/>
      <c r="C82" s="141"/>
      <c r="D82" s="141"/>
      <c r="E82" s="141"/>
      <c r="F82" s="141"/>
      <c r="G82" s="141"/>
    </row>
    <row r="83" spans="2:7" x14ac:dyDescent="0.25">
      <c r="B83" s="145"/>
      <c r="C83" s="141"/>
      <c r="D83" s="141"/>
      <c r="E83" s="141"/>
      <c r="F83" s="141"/>
      <c r="G83" s="141"/>
    </row>
    <row r="84" spans="2:7" x14ac:dyDescent="0.25">
      <c r="B84" s="145"/>
      <c r="C84" s="141"/>
      <c r="D84" s="141"/>
      <c r="E84" s="141"/>
      <c r="F84" s="141"/>
      <c r="G84" s="141"/>
    </row>
    <row r="85" spans="2:7" x14ac:dyDescent="0.25">
      <c r="B85" s="145"/>
      <c r="C85" s="141"/>
      <c r="D85" s="141"/>
      <c r="E85" s="141"/>
      <c r="F85" s="141"/>
      <c r="G85" s="141"/>
    </row>
    <row r="86" spans="2:7" x14ac:dyDescent="0.25">
      <c r="B86" s="145"/>
      <c r="C86" s="141"/>
      <c r="D86" s="141"/>
      <c r="E86" s="141"/>
      <c r="F86" s="141"/>
      <c r="G86" s="141"/>
    </row>
    <row r="87" spans="2:7" x14ac:dyDescent="0.25">
      <c r="B87" s="145"/>
      <c r="C87" s="141"/>
      <c r="D87" s="141"/>
      <c r="E87" s="141"/>
      <c r="F87" s="141"/>
      <c r="G87" s="141"/>
    </row>
    <row r="88" spans="2:7" x14ac:dyDescent="0.25">
      <c r="B88" s="145"/>
      <c r="C88" s="141"/>
      <c r="D88" s="141"/>
      <c r="E88" s="141"/>
      <c r="F88" s="141"/>
      <c r="G88" s="141"/>
    </row>
    <row r="89" spans="2:7" x14ac:dyDescent="0.25">
      <c r="B89" s="145"/>
      <c r="C89" s="141"/>
      <c r="D89" s="141"/>
      <c r="E89" s="141"/>
      <c r="F89" s="141"/>
      <c r="G89" s="141"/>
    </row>
    <row r="90" spans="2:7" x14ac:dyDescent="0.25">
      <c r="B90" s="151" t="s">
        <v>141</v>
      </c>
      <c r="C90" s="141"/>
      <c r="D90" s="141"/>
      <c r="E90" s="141"/>
      <c r="F90" s="141"/>
      <c r="G90" s="141"/>
    </row>
    <row r="91" spans="2:7" ht="47.25" x14ac:dyDescent="0.25">
      <c r="B91" s="145" t="s">
        <v>311</v>
      </c>
      <c r="C91" s="141"/>
      <c r="D91" s="141"/>
      <c r="E91" s="141"/>
      <c r="F91" s="141"/>
      <c r="G91" s="141"/>
    </row>
    <row r="92" spans="2:7" x14ac:dyDescent="0.25">
      <c r="B92" s="145"/>
      <c r="C92" s="141"/>
      <c r="D92" s="141"/>
      <c r="E92" s="141"/>
      <c r="F92" s="141"/>
      <c r="G92" s="141"/>
    </row>
    <row r="93" spans="2:7" ht="47.25" x14ac:dyDescent="0.25">
      <c r="B93" s="145" t="s">
        <v>312</v>
      </c>
      <c r="C93" s="141"/>
      <c r="D93" s="141"/>
      <c r="E93" s="141"/>
      <c r="F93" s="141"/>
      <c r="G93" s="141"/>
    </row>
    <row r="94" spans="2:7" x14ac:dyDescent="0.25">
      <c r="B94" s="147"/>
      <c r="C94" s="141"/>
      <c r="D94" s="141"/>
      <c r="E94" s="141"/>
      <c r="F94" s="141"/>
      <c r="G94" s="141"/>
    </row>
    <row r="95" spans="2:7" x14ac:dyDescent="0.25">
      <c r="B95" s="147"/>
      <c r="C95" s="141"/>
      <c r="D95" s="141"/>
      <c r="E95" s="141"/>
      <c r="F95" s="141"/>
      <c r="G95" s="141"/>
    </row>
    <row r="96" spans="2:7" x14ac:dyDescent="0.25">
      <c r="B96" s="147" t="s">
        <v>319</v>
      </c>
      <c r="C96" s="141"/>
      <c r="D96" s="141"/>
      <c r="E96" s="141"/>
      <c r="F96" s="141"/>
      <c r="G96" s="141"/>
    </row>
    <row r="97" spans="2:7" x14ac:dyDescent="0.25">
      <c r="B97" s="141"/>
      <c r="C97" s="141"/>
      <c r="D97" s="141"/>
      <c r="E97" s="141"/>
      <c r="F97" s="141"/>
      <c r="G97" s="141"/>
    </row>
    <row r="98" spans="2:7" ht="16.5" x14ac:dyDescent="0.25">
      <c r="B98" s="154"/>
      <c r="C98" s="141"/>
      <c r="D98" s="141"/>
      <c r="E98" s="141"/>
      <c r="F98" s="141"/>
      <c r="G98" s="141"/>
    </row>
    <row r="99" spans="2:7" x14ac:dyDescent="0.25">
      <c r="B99" s="141"/>
      <c r="C99" s="141"/>
      <c r="D99" s="141"/>
      <c r="E99" s="141"/>
      <c r="F99" s="141"/>
      <c r="G99" s="141"/>
    </row>
    <row r="100" spans="2:7" x14ac:dyDescent="0.25">
      <c r="B100" s="141"/>
      <c r="C100" s="141"/>
      <c r="D100" s="141"/>
      <c r="E100" s="141"/>
      <c r="F100" s="141"/>
      <c r="G100" s="141"/>
    </row>
    <row r="101" spans="2:7" x14ac:dyDescent="0.25">
      <c r="B101" s="141"/>
      <c r="C101" s="141"/>
      <c r="D101" s="141"/>
      <c r="E101" s="141"/>
      <c r="F101" s="141"/>
      <c r="G101" s="141"/>
    </row>
    <row r="102" spans="2:7" x14ac:dyDescent="0.25">
      <c r="B102" s="141"/>
      <c r="C102" s="141"/>
      <c r="D102" s="141"/>
      <c r="E102" s="141"/>
      <c r="F102" s="141"/>
      <c r="G102" s="141"/>
    </row>
    <row r="103" spans="2:7" x14ac:dyDescent="0.25">
      <c r="B103" s="141"/>
      <c r="C103" s="141"/>
      <c r="D103" s="141"/>
      <c r="E103" s="141"/>
      <c r="F103" s="141"/>
      <c r="G103" s="141"/>
    </row>
    <row r="104" spans="2:7" x14ac:dyDescent="0.25">
      <c r="B104" s="141"/>
      <c r="C104" s="141"/>
      <c r="D104" s="141"/>
      <c r="E104" s="141"/>
      <c r="F104" s="141"/>
      <c r="G104" s="141"/>
    </row>
    <row r="105" spans="2:7" x14ac:dyDescent="0.25">
      <c r="B105" s="141"/>
      <c r="C105" s="141"/>
      <c r="D105" s="141"/>
      <c r="E105" s="141"/>
      <c r="F105" s="141"/>
      <c r="G105" s="141"/>
    </row>
    <row r="106" spans="2:7" x14ac:dyDescent="0.25">
      <c r="B106" s="141"/>
      <c r="C106" s="141"/>
      <c r="D106" s="141"/>
      <c r="E106" s="141"/>
      <c r="F106" s="141"/>
      <c r="G106" s="141"/>
    </row>
    <row r="107" spans="2:7" ht="47.25" x14ac:dyDescent="0.25">
      <c r="B107" s="145" t="s">
        <v>320</v>
      </c>
      <c r="C107" s="141"/>
      <c r="D107" s="141"/>
      <c r="E107" s="141"/>
      <c r="F107" s="141"/>
      <c r="G107" s="141"/>
    </row>
    <row r="108" spans="2:7" x14ac:dyDescent="0.25">
      <c r="B108" s="157"/>
      <c r="C108" s="141"/>
      <c r="D108" s="141"/>
      <c r="E108" s="141"/>
      <c r="F108" s="141"/>
      <c r="G108" s="141"/>
    </row>
    <row r="109" spans="2:7" x14ac:dyDescent="0.25">
      <c r="B109" s="158" t="s">
        <v>321</v>
      </c>
      <c r="C109" s="141"/>
      <c r="D109" s="141"/>
      <c r="E109" s="141"/>
      <c r="F109" s="141"/>
      <c r="G109" s="141"/>
    </row>
    <row r="110" spans="2:7" x14ac:dyDescent="0.25">
      <c r="B110" s="141"/>
      <c r="C110" s="141"/>
      <c r="D110" s="141"/>
      <c r="E110" s="141"/>
      <c r="F110" s="141"/>
      <c r="G110" s="141"/>
    </row>
    <row r="111" spans="2:7" x14ac:dyDescent="0.25">
      <c r="B111" s="141"/>
      <c r="C111" s="141"/>
      <c r="D111" s="141"/>
      <c r="E111" s="141"/>
      <c r="F111" s="141"/>
      <c r="G111" s="141"/>
    </row>
    <row r="112" spans="2:7" x14ac:dyDescent="0.25">
      <c r="B112" s="141"/>
      <c r="C112" s="141"/>
      <c r="D112" s="141"/>
      <c r="E112" s="141"/>
      <c r="F112" s="141"/>
      <c r="G112" s="141"/>
    </row>
    <row r="113" spans="2:7" x14ac:dyDescent="0.25">
      <c r="B113" s="141"/>
      <c r="C113" s="141"/>
      <c r="D113" s="141"/>
      <c r="E113" s="141"/>
      <c r="F113" s="141"/>
      <c r="G113" s="141"/>
    </row>
    <row r="114" spans="2:7" x14ac:dyDescent="0.25">
      <c r="B114" s="141"/>
      <c r="C114" s="141"/>
      <c r="D114" s="141"/>
      <c r="E114" s="141"/>
      <c r="F114" s="141"/>
      <c r="G114" s="141"/>
    </row>
    <row r="115" spans="2:7" x14ac:dyDescent="0.25">
      <c r="B115" s="141"/>
      <c r="C115" s="141"/>
      <c r="D115" s="141"/>
      <c r="E115" s="141"/>
      <c r="F115" s="141"/>
      <c r="G115" s="141"/>
    </row>
    <row r="116" spans="2:7" x14ac:dyDescent="0.25">
      <c r="B116" s="141"/>
      <c r="C116" s="141"/>
      <c r="D116" s="141"/>
      <c r="E116" s="141"/>
      <c r="F116" s="141"/>
      <c r="G116" s="141"/>
    </row>
    <row r="117" spans="2:7" x14ac:dyDescent="0.25">
      <c r="B117" s="141"/>
      <c r="C117" s="141"/>
      <c r="D117" s="141"/>
      <c r="E117" s="141"/>
      <c r="F117" s="141"/>
      <c r="G117" s="141"/>
    </row>
    <row r="118" spans="2:7" x14ac:dyDescent="0.25">
      <c r="B118" s="141"/>
      <c r="C118" s="141"/>
      <c r="D118" s="141"/>
      <c r="E118" s="141"/>
      <c r="F118" s="141"/>
      <c r="G118" s="141"/>
    </row>
    <row r="119" spans="2:7" x14ac:dyDescent="0.25">
      <c r="B119" s="141"/>
      <c r="C119" s="141"/>
      <c r="D119" s="141"/>
      <c r="E119" s="141"/>
      <c r="F119" s="141"/>
      <c r="G119" s="141"/>
    </row>
    <row r="120" spans="2:7" x14ac:dyDescent="0.25">
      <c r="B120" s="141"/>
      <c r="C120" s="141"/>
      <c r="D120" s="141"/>
      <c r="E120" s="141"/>
      <c r="F120" s="141"/>
      <c r="G120" s="141"/>
    </row>
    <row r="121" spans="2:7" x14ac:dyDescent="0.25">
      <c r="B121" s="141"/>
      <c r="C121" s="141"/>
      <c r="D121" s="141"/>
      <c r="E121" s="141"/>
      <c r="F121" s="141"/>
      <c r="G121" s="141"/>
    </row>
    <row r="122" spans="2:7" x14ac:dyDescent="0.25">
      <c r="B122" s="141"/>
      <c r="C122" s="141"/>
      <c r="D122" s="141"/>
      <c r="E122" s="141"/>
      <c r="F122" s="141"/>
      <c r="G122" s="141"/>
    </row>
    <row r="123" spans="2:7" x14ac:dyDescent="0.25">
      <c r="B123" s="141"/>
      <c r="C123" s="141"/>
      <c r="D123" s="141"/>
      <c r="E123" s="141"/>
      <c r="F123" s="141"/>
      <c r="G123" s="141"/>
    </row>
    <row r="124" spans="2:7" x14ac:dyDescent="0.25">
      <c r="B124" s="141"/>
      <c r="C124" s="141"/>
      <c r="D124" s="141"/>
      <c r="E124" s="141"/>
      <c r="F124" s="141"/>
      <c r="G124" s="141"/>
    </row>
    <row r="125" spans="2:7" x14ac:dyDescent="0.25">
      <c r="B125" s="141"/>
      <c r="C125" s="141"/>
      <c r="D125" s="141"/>
      <c r="E125" s="141"/>
      <c r="F125" s="141"/>
      <c r="G125" s="141"/>
    </row>
    <row r="126" spans="2:7" x14ac:dyDescent="0.25">
      <c r="B126" s="141"/>
      <c r="C126" s="141"/>
      <c r="D126" s="141"/>
      <c r="E126" s="141"/>
      <c r="F126" s="141"/>
      <c r="G126" s="141"/>
    </row>
    <row r="127" spans="2:7" x14ac:dyDescent="0.25">
      <c r="B127" s="141"/>
      <c r="C127" s="141"/>
      <c r="D127" s="141"/>
      <c r="E127" s="141"/>
      <c r="F127" s="141"/>
      <c r="G127" s="141"/>
    </row>
    <row r="128" spans="2:7" x14ac:dyDescent="0.25">
      <c r="B128" s="141"/>
      <c r="C128" s="141"/>
      <c r="D128" s="141"/>
      <c r="E128" s="141"/>
      <c r="F128" s="141"/>
      <c r="G128" s="141"/>
    </row>
    <row r="129" spans="2:7" x14ac:dyDescent="0.25">
      <c r="B129" s="141"/>
      <c r="C129" s="141"/>
      <c r="D129" s="141"/>
      <c r="E129" s="141"/>
      <c r="F129" s="141"/>
      <c r="G129" s="141"/>
    </row>
    <row r="130" spans="2:7" ht="31.5" x14ac:dyDescent="0.25">
      <c r="B130" s="145" t="s">
        <v>322</v>
      </c>
      <c r="C130" s="141"/>
      <c r="D130" s="141"/>
      <c r="E130" s="141"/>
      <c r="F130" s="141"/>
      <c r="G130" s="141"/>
    </row>
    <row r="131" spans="2:7" x14ac:dyDescent="0.25">
      <c r="B131" s="150"/>
      <c r="C131" s="141"/>
      <c r="D131" s="141"/>
      <c r="E131" s="141"/>
      <c r="F131" s="141"/>
      <c r="G131" s="141"/>
    </row>
    <row r="132" spans="2:7" x14ac:dyDescent="0.25">
      <c r="B132" s="147" t="s">
        <v>323</v>
      </c>
      <c r="C132" s="141"/>
      <c r="D132" s="141"/>
      <c r="E132" s="141"/>
      <c r="F132" s="141"/>
      <c r="G132" s="141"/>
    </row>
    <row r="133" spans="2:7" x14ac:dyDescent="0.25">
      <c r="B133" s="141"/>
      <c r="C133" s="141"/>
      <c r="D133" s="141"/>
      <c r="E133" s="141"/>
      <c r="F133" s="141"/>
      <c r="G133" s="141"/>
    </row>
    <row r="134" spans="2:7" x14ac:dyDescent="0.25">
      <c r="B134" s="141"/>
      <c r="C134" s="141"/>
      <c r="D134" s="141"/>
      <c r="E134" s="141"/>
      <c r="F134" s="141"/>
      <c r="G134" s="141"/>
    </row>
    <row r="135" spans="2:7" x14ac:dyDescent="0.25">
      <c r="B135" s="141"/>
      <c r="C135" s="141"/>
      <c r="D135" s="141"/>
      <c r="E135" s="141"/>
      <c r="F135" s="141"/>
      <c r="G135" s="141"/>
    </row>
    <row r="136" spans="2:7" x14ac:dyDescent="0.25">
      <c r="B136" s="141"/>
      <c r="C136" s="141"/>
      <c r="D136" s="141"/>
      <c r="E136" s="141"/>
      <c r="F136" s="141"/>
      <c r="G136" s="141"/>
    </row>
    <row r="137" spans="2:7" x14ac:dyDescent="0.25">
      <c r="B137" s="141"/>
      <c r="C137" s="141"/>
      <c r="D137" s="141"/>
      <c r="E137" s="141"/>
      <c r="F137" s="141"/>
      <c r="G137" s="141"/>
    </row>
    <row r="138" spans="2:7" x14ac:dyDescent="0.25">
      <c r="B138" s="141"/>
      <c r="C138" s="141"/>
      <c r="D138" s="141"/>
      <c r="E138" s="141"/>
      <c r="F138" s="141"/>
      <c r="G138" s="141"/>
    </row>
    <row r="139" spans="2:7" x14ac:dyDescent="0.25">
      <c r="B139" s="141"/>
      <c r="C139" s="141"/>
      <c r="D139" s="141"/>
      <c r="E139" s="141"/>
      <c r="F139" s="141"/>
      <c r="G139" s="141"/>
    </row>
    <row r="140" spans="2:7" x14ac:dyDescent="0.25">
      <c r="B140" s="141"/>
      <c r="C140" s="141"/>
      <c r="D140" s="141"/>
      <c r="E140" s="141"/>
      <c r="F140" s="141"/>
      <c r="G140" s="141"/>
    </row>
    <row r="141" spans="2:7" x14ac:dyDescent="0.25">
      <c r="B141" s="141"/>
      <c r="C141" s="141"/>
      <c r="D141" s="141"/>
      <c r="E141" s="141"/>
      <c r="F141" s="141"/>
      <c r="G141" s="141"/>
    </row>
    <row r="142" spans="2:7" x14ac:dyDescent="0.25">
      <c r="B142" s="141"/>
      <c r="C142" s="141"/>
      <c r="D142" s="141"/>
      <c r="E142" s="141"/>
      <c r="F142" s="141"/>
      <c r="G142" s="141"/>
    </row>
    <row r="143" spans="2:7" x14ac:dyDescent="0.25">
      <c r="B143" s="141"/>
      <c r="C143" s="141"/>
      <c r="D143" s="141"/>
      <c r="E143" s="141"/>
      <c r="F143" s="141"/>
      <c r="G143" s="141"/>
    </row>
    <row r="144" spans="2:7" x14ac:dyDescent="0.25">
      <c r="B144" s="151" t="s">
        <v>128</v>
      </c>
      <c r="C144" s="141"/>
      <c r="D144" s="141"/>
      <c r="E144" s="141"/>
      <c r="F144" s="141"/>
      <c r="G144" s="141"/>
    </row>
    <row r="145" spans="2:7" x14ac:dyDescent="0.25">
      <c r="B145" s="150"/>
      <c r="C145" s="141"/>
      <c r="D145" s="141"/>
      <c r="E145" s="141"/>
      <c r="F145" s="141"/>
      <c r="G145" s="141"/>
    </row>
    <row r="146" spans="2:7" ht="94.5" x14ac:dyDescent="0.25">
      <c r="B146" s="147" t="s">
        <v>324</v>
      </c>
      <c r="C146" s="141"/>
      <c r="D146" s="141"/>
      <c r="E146" s="141"/>
      <c r="F146" s="141"/>
      <c r="G146" s="141"/>
    </row>
    <row r="147" spans="2:7" ht="47.25" x14ac:dyDescent="0.25">
      <c r="B147" s="147" t="s">
        <v>350</v>
      </c>
      <c r="C147" s="141"/>
      <c r="D147" s="141"/>
      <c r="E147" s="141"/>
      <c r="F147" s="141"/>
      <c r="G147" s="141"/>
    </row>
    <row r="148" spans="2:7" x14ac:dyDescent="0.25">
      <c r="B148" s="147"/>
      <c r="C148" s="141"/>
      <c r="D148" s="141"/>
      <c r="E148" s="141"/>
      <c r="F148" s="141"/>
      <c r="G148" s="141"/>
    </row>
    <row r="149" spans="2:7" x14ac:dyDescent="0.25">
      <c r="B149" s="145"/>
      <c r="C149" s="141"/>
      <c r="D149" s="141"/>
      <c r="E149" s="141"/>
      <c r="F149" s="141"/>
      <c r="G149" s="141"/>
    </row>
    <row r="150" spans="2:7" ht="63" x14ac:dyDescent="0.25">
      <c r="B150" s="147" t="s">
        <v>347</v>
      </c>
      <c r="C150" s="141"/>
      <c r="D150" s="141"/>
      <c r="E150" s="141"/>
      <c r="F150" s="141"/>
      <c r="G150" s="141"/>
    </row>
    <row r="151" spans="2:7" x14ac:dyDescent="0.25">
      <c r="B151" s="145"/>
      <c r="C151" s="141"/>
      <c r="D151" s="141"/>
      <c r="E151" s="141"/>
      <c r="F151" s="141"/>
      <c r="G151" s="141"/>
    </row>
    <row r="152" spans="2:7" ht="31.5" x14ac:dyDescent="0.25">
      <c r="B152" s="147" t="s">
        <v>348</v>
      </c>
      <c r="C152" s="141"/>
      <c r="D152" s="141"/>
      <c r="E152" s="141"/>
      <c r="F152" s="141"/>
      <c r="G152" s="141"/>
    </row>
    <row r="153" spans="2:7" x14ac:dyDescent="0.25">
      <c r="B153" s="145"/>
      <c r="C153" s="141"/>
      <c r="D153" s="141"/>
      <c r="E153" s="141"/>
      <c r="F153" s="141"/>
      <c r="G153" s="141"/>
    </row>
    <row r="154" spans="2:7" ht="31.5" x14ac:dyDescent="0.25">
      <c r="B154" s="147" t="s">
        <v>349</v>
      </c>
      <c r="C154" s="141"/>
      <c r="D154" s="141"/>
      <c r="E154" s="141"/>
      <c r="F154" s="141"/>
      <c r="G154" s="141"/>
    </row>
    <row r="155" spans="2:7" x14ac:dyDescent="0.25">
      <c r="B155" s="141"/>
      <c r="C155" s="141"/>
      <c r="D155" s="141"/>
      <c r="E155" s="141"/>
      <c r="F155" s="141"/>
      <c r="G155" s="141"/>
    </row>
    <row r="156" spans="2:7" x14ac:dyDescent="0.25">
      <c r="B156" s="141"/>
      <c r="C156" s="141"/>
      <c r="D156" s="141"/>
      <c r="E156" s="141"/>
      <c r="F156" s="141"/>
      <c r="G156" s="141"/>
    </row>
    <row r="157" spans="2:7" x14ac:dyDescent="0.25">
      <c r="B157" s="141"/>
      <c r="C157" s="141"/>
      <c r="D157" s="141"/>
      <c r="E157" s="141"/>
      <c r="F157" s="141"/>
      <c r="G157" s="141"/>
    </row>
    <row r="158" spans="2:7" x14ac:dyDescent="0.25">
      <c r="B158" s="141"/>
      <c r="C158" s="141"/>
      <c r="D158" s="141"/>
      <c r="E158" s="141"/>
      <c r="F158" s="141"/>
      <c r="G158" s="141"/>
    </row>
    <row r="159" spans="2:7" x14ac:dyDescent="0.25">
      <c r="B159" s="141"/>
      <c r="C159" s="141"/>
      <c r="D159" s="141"/>
      <c r="E159" s="141"/>
      <c r="F159" s="141"/>
      <c r="G159" s="141"/>
    </row>
    <row r="160" spans="2:7" x14ac:dyDescent="0.25">
      <c r="B160" s="141"/>
      <c r="C160" s="141"/>
      <c r="D160" s="141"/>
      <c r="E160" s="141"/>
      <c r="F160" s="141"/>
      <c r="G160" s="141"/>
    </row>
    <row r="161" spans="2:7" x14ac:dyDescent="0.25">
      <c r="B161" s="141"/>
      <c r="C161" s="141"/>
      <c r="D161" s="141"/>
      <c r="E161" s="141"/>
      <c r="F161" s="141"/>
      <c r="G161" s="141"/>
    </row>
    <row r="162" spans="2:7" x14ac:dyDescent="0.25">
      <c r="B162" s="141"/>
      <c r="C162" s="141"/>
      <c r="D162" s="141"/>
      <c r="E162" s="141"/>
      <c r="F162" s="141"/>
      <c r="G162" s="141"/>
    </row>
    <row r="163" spans="2:7" x14ac:dyDescent="0.25">
      <c r="B163" s="141"/>
      <c r="C163" s="141"/>
      <c r="D163" s="141"/>
      <c r="E163" s="141"/>
      <c r="F163" s="141"/>
      <c r="G163" s="141"/>
    </row>
    <row r="164" spans="2:7" x14ac:dyDescent="0.25">
      <c r="B164" s="141"/>
      <c r="C164" s="141"/>
      <c r="D164" s="141"/>
      <c r="E164" s="141"/>
      <c r="F164" s="141"/>
      <c r="G164" s="141"/>
    </row>
    <row r="165" spans="2:7" x14ac:dyDescent="0.25">
      <c r="B165" s="141"/>
      <c r="C165" s="141"/>
      <c r="D165" s="141"/>
      <c r="E165" s="141"/>
      <c r="F165" s="141"/>
      <c r="G165" s="141"/>
    </row>
    <row r="166" spans="2:7" x14ac:dyDescent="0.25">
      <c r="B166" s="141"/>
      <c r="C166" s="141"/>
      <c r="D166" s="141"/>
      <c r="E166" s="141"/>
      <c r="F166" s="141"/>
      <c r="G166" s="141"/>
    </row>
    <row r="167" spans="2:7" x14ac:dyDescent="0.25">
      <c r="B167" s="141"/>
      <c r="C167" s="141"/>
      <c r="D167" s="141"/>
      <c r="E167" s="141"/>
      <c r="F167" s="141"/>
      <c r="G167" s="141"/>
    </row>
    <row r="168" spans="2:7" x14ac:dyDescent="0.25">
      <c r="B168" s="141"/>
      <c r="C168" s="141"/>
      <c r="D168" s="141"/>
      <c r="E168" s="141"/>
      <c r="F168" s="141"/>
      <c r="G168" s="141"/>
    </row>
    <row r="169" spans="2:7" x14ac:dyDescent="0.25">
      <c r="B169" s="141"/>
      <c r="C169" s="141"/>
      <c r="D169" s="141"/>
      <c r="E169" s="141"/>
      <c r="F169" s="141"/>
      <c r="G169" s="141"/>
    </row>
    <row r="170" spans="2:7" x14ac:dyDescent="0.25">
      <c r="B170" s="141"/>
      <c r="C170" s="141"/>
      <c r="D170" s="141"/>
      <c r="E170" s="141"/>
      <c r="F170" s="141"/>
      <c r="G170" s="141"/>
    </row>
    <row r="171" spans="2:7" x14ac:dyDescent="0.25">
      <c r="B171" s="141"/>
      <c r="C171" s="141"/>
      <c r="D171" s="141"/>
      <c r="E171" s="141"/>
      <c r="F171" s="141"/>
      <c r="G171" s="141"/>
    </row>
    <row r="172" spans="2:7" x14ac:dyDescent="0.25">
      <c r="B172" s="141"/>
      <c r="C172" s="141"/>
      <c r="D172" s="141"/>
      <c r="E172" s="141"/>
      <c r="F172" s="141"/>
      <c r="G172" s="141"/>
    </row>
    <row r="173" spans="2:7" x14ac:dyDescent="0.25">
      <c r="B173" s="141"/>
      <c r="C173" s="141"/>
      <c r="D173" s="141"/>
      <c r="E173" s="141"/>
      <c r="F173" s="141"/>
      <c r="G173" s="141"/>
    </row>
    <row r="174" spans="2:7" x14ac:dyDescent="0.25">
      <c r="B174" s="141"/>
      <c r="C174" s="141"/>
      <c r="D174" s="141"/>
      <c r="E174" s="141"/>
      <c r="F174" s="141"/>
      <c r="G174" s="141"/>
    </row>
    <row r="175" spans="2:7" x14ac:dyDescent="0.25">
      <c r="B175" s="141"/>
      <c r="C175" s="141"/>
      <c r="D175" s="141"/>
      <c r="E175" s="141"/>
      <c r="F175" s="141"/>
      <c r="G175" s="141"/>
    </row>
    <row r="176" spans="2:7" x14ac:dyDescent="0.25">
      <c r="B176" s="141"/>
      <c r="C176" s="141"/>
      <c r="D176" s="141"/>
      <c r="E176" s="141"/>
      <c r="F176" s="141"/>
      <c r="G176" s="141"/>
    </row>
    <row r="177" spans="2:7" x14ac:dyDescent="0.25">
      <c r="B177" s="141"/>
      <c r="C177" s="141"/>
      <c r="D177" s="141"/>
      <c r="E177" s="141"/>
      <c r="F177" s="141"/>
      <c r="G177" s="141"/>
    </row>
    <row r="178" spans="2:7" x14ac:dyDescent="0.25">
      <c r="B178" s="141"/>
      <c r="C178" s="141"/>
      <c r="D178" s="141"/>
      <c r="E178" s="141"/>
      <c r="F178" s="141"/>
      <c r="G178" s="141"/>
    </row>
    <row r="179" spans="2:7" x14ac:dyDescent="0.25">
      <c r="B179" s="141"/>
      <c r="C179" s="141"/>
      <c r="D179" s="141"/>
      <c r="E179" s="141"/>
      <c r="F179" s="141"/>
      <c r="G179" s="141"/>
    </row>
    <row r="180" spans="2:7" x14ac:dyDescent="0.25">
      <c r="B180" s="141"/>
      <c r="C180" s="141"/>
      <c r="D180" s="141"/>
      <c r="E180" s="141"/>
      <c r="F180" s="141"/>
      <c r="G180" s="141"/>
    </row>
    <row r="181" spans="2:7" x14ac:dyDescent="0.25">
      <c r="B181" s="141"/>
      <c r="C181" s="141"/>
      <c r="D181" s="141"/>
      <c r="E181" s="141"/>
      <c r="F181" s="141"/>
      <c r="G181" s="141"/>
    </row>
    <row r="182" spans="2:7" x14ac:dyDescent="0.25">
      <c r="B182" s="141"/>
      <c r="C182" s="141"/>
      <c r="D182" s="141"/>
      <c r="E182" s="141"/>
      <c r="F182" s="141"/>
      <c r="G182" s="141"/>
    </row>
    <row r="183" spans="2:7" x14ac:dyDescent="0.25">
      <c r="B183" s="141"/>
      <c r="C183" s="141"/>
      <c r="D183" s="141"/>
      <c r="E183" s="141"/>
      <c r="F183" s="141"/>
      <c r="G183" s="141"/>
    </row>
    <row r="184" spans="2:7" x14ac:dyDescent="0.25">
      <c r="B184" s="141"/>
      <c r="C184" s="141"/>
      <c r="D184" s="141"/>
      <c r="E184" s="141"/>
      <c r="F184" s="141"/>
      <c r="G184" s="141"/>
    </row>
    <row r="185" spans="2:7" x14ac:dyDescent="0.25">
      <c r="B185" s="141"/>
      <c r="C185" s="141"/>
      <c r="D185" s="141"/>
      <c r="E185" s="141"/>
      <c r="F185" s="141"/>
      <c r="G185" s="141"/>
    </row>
    <row r="186" spans="2:7" x14ac:dyDescent="0.25">
      <c r="B186" s="141"/>
      <c r="C186" s="141"/>
      <c r="D186" s="141"/>
      <c r="E186" s="141"/>
      <c r="F186" s="141"/>
      <c r="G186" s="141"/>
    </row>
    <row r="187" spans="2:7" x14ac:dyDescent="0.25">
      <c r="B187" s="141"/>
      <c r="C187" s="141"/>
      <c r="D187" s="141"/>
      <c r="E187" s="141"/>
      <c r="F187" s="141"/>
      <c r="G187" s="141"/>
    </row>
    <row r="188" spans="2:7" x14ac:dyDescent="0.25">
      <c r="B188" s="141"/>
      <c r="C188" s="141"/>
      <c r="D188" s="141"/>
      <c r="E188" s="141"/>
      <c r="F188" s="141"/>
      <c r="G188" s="141"/>
    </row>
    <row r="189" spans="2:7" x14ac:dyDescent="0.25">
      <c r="B189" s="141"/>
      <c r="C189" s="141"/>
      <c r="D189" s="141"/>
      <c r="E189" s="141"/>
      <c r="F189" s="141"/>
      <c r="G189" s="141"/>
    </row>
    <row r="190" spans="2:7" x14ac:dyDescent="0.25">
      <c r="B190" s="141"/>
      <c r="C190" s="141"/>
      <c r="D190" s="141"/>
      <c r="E190" s="141"/>
      <c r="F190" s="141"/>
      <c r="G190" s="141"/>
    </row>
    <row r="191" spans="2:7" x14ac:dyDescent="0.25">
      <c r="B191" s="141"/>
      <c r="C191" s="141"/>
      <c r="D191" s="141"/>
      <c r="E191" s="141"/>
      <c r="F191" s="141"/>
      <c r="G191" s="141"/>
    </row>
    <row r="192" spans="2:7" x14ac:dyDescent="0.25">
      <c r="B192" s="141"/>
      <c r="C192" s="141"/>
      <c r="D192" s="141"/>
      <c r="E192" s="141"/>
      <c r="F192" s="141"/>
      <c r="G192" s="141"/>
    </row>
    <row r="193" spans="2:7" x14ac:dyDescent="0.25">
      <c r="B193" s="141"/>
      <c r="C193" s="141"/>
      <c r="D193" s="141"/>
      <c r="E193" s="141"/>
      <c r="F193" s="141"/>
      <c r="G193" s="141"/>
    </row>
    <row r="194" spans="2:7" x14ac:dyDescent="0.25">
      <c r="B194" s="141"/>
      <c r="C194" s="141"/>
      <c r="D194" s="141"/>
      <c r="E194" s="141"/>
      <c r="F194" s="141"/>
      <c r="G194" s="141"/>
    </row>
    <row r="195" spans="2:7" x14ac:dyDescent="0.25">
      <c r="B195" s="141"/>
      <c r="C195" s="141"/>
      <c r="D195" s="141"/>
      <c r="E195" s="141"/>
      <c r="F195" s="141"/>
      <c r="G195" s="141"/>
    </row>
    <row r="196" spans="2:7" x14ac:dyDescent="0.25">
      <c r="B196" s="141"/>
      <c r="C196" s="141"/>
      <c r="D196" s="141"/>
      <c r="E196" s="141"/>
      <c r="F196" s="141"/>
      <c r="G196" s="141"/>
    </row>
    <row r="197" spans="2:7" x14ac:dyDescent="0.25">
      <c r="B197" s="141"/>
      <c r="C197" s="141"/>
      <c r="D197" s="141"/>
      <c r="E197" s="141"/>
      <c r="F197" s="141"/>
      <c r="G197" s="141"/>
    </row>
    <row r="198" spans="2:7" x14ac:dyDescent="0.25">
      <c r="B198" s="141"/>
      <c r="C198" s="141"/>
      <c r="D198" s="141"/>
      <c r="E198" s="141"/>
      <c r="F198" s="141"/>
      <c r="G198" s="141"/>
    </row>
    <row r="199" spans="2:7" x14ac:dyDescent="0.25">
      <c r="B199" s="141"/>
      <c r="C199" s="141"/>
      <c r="D199" s="141"/>
      <c r="E199" s="141"/>
      <c r="F199" s="141"/>
      <c r="G199" s="141"/>
    </row>
    <row r="200" spans="2:7" x14ac:dyDescent="0.25">
      <c r="B200" s="141"/>
      <c r="C200" s="141"/>
      <c r="D200" s="141"/>
      <c r="E200" s="141"/>
      <c r="F200" s="141"/>
      <c r="G200" s="141"/>
    </row>
    <row r="201" spans="2:7" x14ac:dyDescent="0.25">
      <c r="B201" s="141"/>
      <c r="C201" s="141"/>
      <c r="D201" s="141"/>
      <c r="E201" s="141"/>
      <c r="F201" s="141"/>
      <c r="G201" s="141"/>
    </row>
    <row r="202" spans="2:7" x14ac:dyDescent="0.25">
      <c r="B202" s="141"/>
      <c r="C202" s="141"/>
      <c r="D202" s="141"/>
      <c r="E202" s="141"/>
      <c r="F202" s="141"/>
      <c r="G202" s="141"/>
    </row>
    <row r="203" spans="2:7" x14ac:dyDescent="0.25">
      <c r="B203" s="141"/>
      <c r="C203" s="141"/>
      <c r="D203" s="141"/>
      <c r="E203" s="141"/>
      <c r="F203" s="141"/>
      <c r="G203" s="141"/>
    </row>
    <row r="204" spans="2:7" x14ac:dyDescent="0.25">
      <c r="B204" s="141"/>
      <c r="C204" s="141"/>
      <c r="D204" s="141"/>
      <c r="E204" s="141"/>
      <c r="F204" s="141"/>
      <c r="G204" s="141"/>
    </row>
    <row r="205" spans="2:7" x14ac:dyDescent="0.25">
      <c r="B205" s="141"/>
      <c r="C205" s="141"/>
      <c r="D205" s="141"/>
      <c r="E205" s="141"/>
      <c r="F205" s="141"/>
      <c r="G205" s="141"/>
    </row>
    <row r="206" spans="2:7" x14ac:dyDescent="0.25">
      <c r="B206" s="141"/>
      <c r="C206" s="141"/>
      <c r="D206" s="141"/>
      <c r="E206" s="141"/>
      <c r="F206" s="141"/>
      <c r="G206" s="141"/>
    </row>
    <row r="207" spans="2:7" x14ac:dyDescent="0.25">
      <c r="B207" s="141"/>
      <c r="C207" s="141"/>
      <c r="D207" s="141"/>
      <c r="E207" s="141"/>
      <c r="F207" s="141"/>
      <c r="G207" s="141"/>
    </row>
    <row r="208" spans="2:7" x14ac:dyDescent="0.25">
      <c r="B208" s="141"/>
      <c r="C208" s="141"/>
      <c r="D208" s="141"/>
      <c r="E208" s="141"/>
      <c r="F208" s="141"/>
      <c r="G208" s="141"/>
    </row>
    <row r="209" spans="2:7" x14ac:dyDescent="0.25">
      <c r="B209" s="141"/>
      <c r="C209" s="141"/>
      <c r="D209" s="141"/>
      <c r="E209" s="141"/>
      <c r="F209" s="141"/>
      <c r="G209" s="141"/>
    </row>
    <row r="210" spans="2:7" x14ac:dyDescent="0.25">
      <c r="B210" s="141"/>
      <c r="C210" s="141"/>
      <c r="D210" s="141"/>
      <c r="E210" s="141"/>
      <c r="F210" s="141"/>
      <c r="G210" s="141"/>
    </row>
    <row r="211" spans="2:7" x14ac:dyDescent="0.25">
      <c r="B211" s="141"/>
      <c r="C211" s="141"/>
      <c r="D211" s="141"/>
      <c r="E211" s="141"/>
      <c r="F211" s="141"/>
      <c r="G211" s="141"/>
    </row>
    <row r="212" spans="2:7" x14ac:dyDescent="0.25">
      <c r="B212" s="141"/>
      <c r="C212" s="141"/>
      <c r="D212" s="141"/>
      <c r="E212" s="141"/>
      <c r="F212" s="141"/>
      <c r="G212" s="141"/>
    </row>
    <row r="213" spans="2:7" x14ac:dyDescent="0.25">
      <c r="B213" s="141"/>
      <c r="C213" s="141"/>
      <c r="D213" s="141"/>
      <c r="E213" s="141"/>
      <c r="F213" s="141"/>
      <c r="G213" s="141"/>
    </row>
    <row r="214" spans="2:7" x14ac:dyDescent="0.25">
      <c r="B214" s="141"/>
      <c r="C214" s="141"/>
      <c r="D214" s="141"/>
      <c r="E214" s="141"/>
      <c r="F214" s="141"/>
      <c r="G214" s="141"/>
    </row>
    <row r="215" spans="2:7" x14ac:dyDescent="0.25">
      <c r="B215" s="141"/>
      <c r="C215" s="141"/>
      <c r="D215" s="141"/>
      <c r="E215" s="141"/>
      <c r="F215" s="141"/>
      <c r="G215" s="141"/>
    </row>
    <row r="216" spans="2:7" x14ac:dyDescent="0.25">
      <c r="B216" s="141"/>
      <c r="C216" s="141"/>
      <c r="D216" s="141"/>
      <c r="E216" s="141"/>
      <c r="F216" s="141"/>
      <c r="G216" s="141"/>
    </row>
    <row r="217" spans="2:7" x14ac:dyDescent="0.25">
      <c r="B217" s="141"/>
      <c r="C217" s="141"/>
      <c r="D217" s="141"/>
      <c r="E217" s="141"/>
      <c r="F217" s="141"/>
      <c r="G217" s="141"/>
    </row>
    <row r="218" spans="2:7" x14ac:dyDescent="0.25">
      <c r="B218" s="141"/>
      <c r="C218" s="141"/>
      <c r="D218" s="141"/>
      <c r="E218" s="141"/>
      <c r="F218" s="141"/>
      <c r="G218" s="141"/>
    </row>
    <row r="219" spans="2:7" x14ac:dyDescent="0.25">
      <c r="B219" s="141"/>
      <c r="C219" s="141"/>
      <c r="D219" s="141"/>
      <c r="E219" s="141"/>
      <c r="F219" s="141"/>
      <c r="G219" s="141"/>
    </row>
    <row r="220" spans="2:7" x14ac:dyDescent="0.25">
      <c r="B220" s="141"/>
      <c r="C220" s="141"/>
      <c r="D220" s="141"/>
      <c r="E220" s="141"/>
      <c r="F220" s="141"/>
      <c r="G220" s="141"/>
    </row>
  </sheetData>
  <customSheetViews>
    <customSheetView guid="{CC421301-7D2A-4DBE-94A6-924C3287D0FE}" scale="85" showPageBreaks="1" printArea="1" state="hidden" view="pageBreakPreview" topLeftCell="A7">
      <selection activeCell="B17" sqref="B17:J17"/>
      <rowBreaks count="4" manualBreakCount="4">
        <brk id="37" max="2" man="1"/>
        <brk id="72" max="2" man="1"/>
        <brk id="89" max="2" man="1"/>
        <brk id="143" max="2" man="1"/>
      </rowBreaks>
      <pageMargins left="0.25" right="0.25" top="0.75" bottom="0.75" header="0.3" footer="0.3"/>
      <pageSetup scale="70" orientation="portrait" r:id="rId1"/>
    </customSheetView>
    <customSheetView guid="{4D895310-04B4-4FFF-ADA4-767CB2A31A78}" scale="85" showPageBreaks="1" printArea="1" view="pageBreakPreview" topLeftCell="A13">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17" sqref="B17:J17"/>
    </sheetView>
  </sheetViews>
  <sheetFormatPr defaultRowHeight="15.75" x14ac:dyDescent="0.25"/>
  <cols>
    <col min="1" max="1" width="3.125" customWidth="1"/>
    <col min="2" max="2" width="96.75" customWidth="1"/>
    <col min="3" max="3" width="5.625" customWidth="1"/>
  </cols>
  <sheetData>
    <row r="1" spans="1:6" ht="23.25" x14ac:dyDescent="0.25">
      <c r="A1" s="141"/>
      <c r="B1" s="160" t="s">
        <v>296</v>
      </c>
      <c r="C1" s="141"/>
      <c r="D1" s="141"/>
      <c r="E1" s="141"/>
      <c r="F1" s="141"/>
    </row>
    <row r="2" spans="1:6" ht="23.25" x14ac:dyDescent="0.25">
      <c r="A2" s="141"/>
      <c r="B2" s="160" t="s">
        <v>327</v>
      </c>
      <c r="C2" s="141"/>
      <c r="D2" s="141"/>
      <c r="E2" s="141"/>
      <c r="F2" s="141"/>
    </row>
    <row r="3" spans="1:6" x14ac:dyDescent="0.25">
      <c r="A3" s="141"/>
      <c r="B3" s="144"/>
      <c r="C3" s="141"/>
      <c r="D3" s="141"/>
      <c r="E3" s="141"/>
      <c r="F3" s="141"/>
    </row>
    <row r="4" spans="1:6" ht="18" x14ac:dyDescent="0.25">
      <c r="A4" s="141"/>
      <c r="B4" s="143" t="s">
        <v>328</v>
      </c>
      <c r="C4" s="141"/>
      <c r="D4" s="141"/>
      <c r="E4" s="141"/>
      <c r="F4" s="141"/>
    </row>
    <row r="5" spans="1:6" x14ac:dyDescent="0.25">
      <c r="A5" s="141"/>
      <c r="B5" s="144"/>
      <c r="C5" s="141"/>
      <c r="D5" s="141"/>
      <c r="E5" s="141"/>
      <c r="F5" s="141"/>
    </row>
    <row r="6" spans="1:6" ht="63" x14ac:dyDescent="0.25">
      <c r="A6" s="141"/>
      <c r="B6" s="145" t="s">
        <v>329</v>
      </c>
      <c r="C6" s="141"/>
      <c r="D6" s="141"/>
      <c r="E6" s="141"/>
      <c r="F6" s="141"/>
    </row>
    <row r="7" spans="1:6" x14ac:dyDescent="0.25">
      <c r="A7" s="141"/>
      <c r="B7" s="145"/>
      <c r="C7" s="141"/>
      <c r="D7" s="141"/>
      <c r="E7" s="141"/>
      <c r="F7" s="141"/>
    </row>
    <row r="8" spans="1:6" ht="31.5" x14ac:dyDescent="0.25">
      <c r="A8" s="141"/>
      <c r="B8" s="145" t="s">
        <v>330</v>
      </c>
      <c r="C8" s="141"/>
      <c r="D8" s="141"/>
      <c r="E8" s="141"/>
      <c r="F8" s="141"/>
    </row>
    <row r="9" spans="1:6" x14ac:dyDescent="0.25">
      <c r="A9" s="141"/>
      <c r="B9" s="145" t="s">
        <v>301</v>
      </c>
      <c r="C9" s="141"/>
      <c r="D9" s="141"/>
      <c r="E9" s="141"/>
      <c r="F9" s="141"/>
    </row>
    <row r="10" spans="1:6" x14ac:dyDescent="0.25">
      <c r="A10" s="141"/>
      <c r="B10" s="147" t="s">
        <v>331</v>
      </c>
      <c r="C10" s="141"/>
      <c r="D10" s="141"/>
      <c r="E10" s="141"/>
      <c r="F10" s="141"/>
    </row>
    <row r="11" spans="1:6" x14ac:dyDescent="0.25">
      <c r="A11" s="141"/>
      <c r="B11" s="145"/>
      <c r="C11" s="141"/>
      <c r="D11" s="141"/>
      <c r="E11" s="141"/>
      <c r="F11" s="141"/>
    </row>
    <row r="12" spans="1:6" ht="18" x14ac:dyDescent="0.25">
      <c r="A12" s="141"/>
      <c r="B12" s="148" t="s">
        <v>302</v>
      </c>
      <c r="C12" s="141"/>
      <c r="D12" s="141"/>
      <c r="E12" s="141"/>
      <c r="F12" s="141"/>
    </row>
    <row r="13" spans="1:6" x14ac:dyDescent="0.25">
      <c r="A13" s="141"/>
      <c r="B13" s="149"/>
      <c r="C13" s="141"/>
      <c r="D13" s="141"/>
      <c r="E13" s="141"/>
      <c r="F13" s="141"/>
    </row>
    <row r="14" spans="1:6" ht="37.5" customHeight="1" x14ac:dyDescent="0.25">
      <c r="A14" s="141"/>
      <c r="B14" s="172" t="s">
        <v>354</v>
      </c>
      <c r="C14" s="141"/>
      <c r="D14" s="141"/>
      <c r="E14" s="141"/>
      <c r="F14" s="141"/>
    </row>
    <row r="15" spans="1:6" x14ac:dyDescent="0.25">
      <c r="A15" s="141"/>
      <c r="B15" s="149"/>
      <c r="C15" s="141"/>
      <c r="D15" s="141"/>
      <c r="E15" s="141"/>
      <c r="F15" s="141"/>
    </row>
    <row r="16" spans="1:6" ht="18" x14ac:dyDescent="0.25">
      <c r="A16" s="141"/>
      <c r="B16" s="148" t="s">
        <v>303</v>
      </c>
      <c r="C16" s="141"/>
      <c r="D16" s="141"/>
      <c r="E16" s="141"/>
      <c r="F16" s="141"/>
    </row>
    <row r="17" spans="1:6" x14ac:dyDescent="0.25">
      <c r="A17" s="141"/>
      <c r="B17" s="150"/>
      <c r="C17" s="141"/>
      <c r="D17" s="141"/>
      <c r="E17" s="141"/>
      <c r="F17" s="141"/>
    </row>
    <row r="18" spans="1:6" x14ac:dyDescent="0.25">
      <c r="A18" s="141"/>
      <c r="B18" s="151" t="s">
        <v>190</v>
      </c>
      <c r="C18" s="141"/>
      <c r="D18" s="141"/>
      <c r="E18" s="141"/>
      <c r="F18" s="141"/>
    </row>
    <row r="19" spans="1:6" x14ac:dyDescent="0.25">
      <c r="A19" s="141"/>
      <c r="B19" s="150"/>
      <c r="C19" s="141"/>
      <c r="D19" s="141"/>
      <c r="E19" s="141"/>
      <c r="F19" s="141"/>
    </row>
    <row r="20" spans="1:6" x14ac:dyDescent="0.25">
      <c r="A20" s="141"/>
      <c r="B20" s="145" t="s">
        <v>307</v>
      </c>
      <c r="C20" s="141"/>
      <c r="D20" s="141"/>
      <c r="E20" s="141"/>
      <c r="F20" s="141"/>
    </row>
    <row r="21" spans="1:6" x14ac:dyDescent="0.25">
      <c r="A21" s="141"/>
      <c r="B21" s="145"/>
      <c r="C21" s="141"/>
      <c r="D21" s="141"/>
      <c r="E21" s="141"/>
      <c r="F21" s="141"/>
    </row>
    <row r="22" spans="1:6" x14ac:dyDescent="0.25">
      <c r="A22" s="141"/>
      <c r="B22" s="145"/>
      <c r="C22" s="141"/>
      <c r="D22" s="141"/>
      <c r="E22" s="141"/>
      <c r="F22" s="141"/>
    </row>
    <row r="23" spans="1:6" x14ac:dyDescent="0.25">
      <c r="A23" s="141"/>
      <c r="B23" s="145"/>
      <c r="C23" s="141"/>
      <c r="D23" s="141"/>
      <c r="E23" s="141"/>
      <c r="F23" s="141"/>
    </row>
    <row r="24" spans="1:6" x14ac:dyDescent="0.25">
      <c r="A24" s="141"/>
      <c r="B24" s="145"/>
      <c r="C24" s="141"/>
      <c r="D24" s="141"/>
      <c r="E24" s="141"/>
      <c r="F24" s="141"/>
    </row>
    <row r="25" spans="1:6" x14ac:dyDescent="0.25">
      <c r="A25" s="141"/>
      <c r="B25" s="145"/>
      <c r="C25" s="141"/>
      <c r="D25" s="141"/>
      <c r="E25" s="141"/>
      <c r="F25" s="141"/>
    </row>
    <row r="26" spans="1:6" x14ac:dyDescent="0.25">
      <c r="A26" s="141"/>
      <c r="B26" s="150"/>
      <c r="C26" s="141"/>
      <c r="D26" s="141"/>
      <c r="E26" s="141"/>
      <c r="F26" s="141"/>
    </row>
    <row r="27" spans="1:6" x14ac:dyDescent="0.25">
      <c r="A27" s="141"/>
      <c r="B27" s="141"/>
      <c r="C27" s="141"/>
      <c r="D27" s="141"/>
      <c r="E27" s="141"/>
      <c r="F27" s="141"/>
    </row>
    <row r="28" spans="1:6" ht="31.5" x14ac:dyDescent="0.25">
      <c r="A28" s="141"/>
      <c r="B28" s="145" t="s">
        <v>332</v>
      </c>
      <c r="C28" s="141"/>
      <c r="D28" s="141"/>
      <c r="E28" s="141"/>
      <c r="F28" s="141"/>
    </row>
    <row r="29" spans="1:6" x14ac:dyDescent="0.25">
      <c r="A29" s="141"/>
      <c r="B29" s="147"/>
      <c r="C29" s="141"/>
      <c r="D29" s="141"/>
      <c r="E29" s="141"/>
      <c r="F29" s="141"/>
    </row>
    <row r="30" spans="1:6" x14ac:dyDescent="0.25">
      <c r="A30" s="141"/>
      <c r="B30" s="151" t="s">
        <v>200</v>
      </c>
      <c r="C30" s="141"/>
      <c r="D30" s="141"/>
      <c r="E30" s="141"/>
      <c r="F30" s="141"/>
    </row>
    <row r="31" spans="1:6" x14ac:dyDescent="0.25">
      <c r="A31" s="141"/>
      <c r="B31" s="150"/>
      <c r="C31" s="141"/>
      <c r="D31" s="141"/>
      <c r="E31" s="141"/>
      <c r="F31" s="141"/>
    </row>
    <row r="32" spans="1:6" ht="31.5" x14ac:dyDescent="0.25">
      <c r="A32" s="141"/>
      <c r="B32" s="145" t="s">
        <v>333</v>
      </c>
      <c r="C32" s="141"/>
      <c r="D32" s="141"/>
      <c r="E32" s="141"/>
      <c r="F32" s="141"/>
    </row>
    <row r="33" spans="1:6" x14ac:dyDescent="0.25">
      <c r="A33" s="141"/>
      <c r="B33" s="145"/>
      <c r="C33" s="141"/>
      <c r="D33" s="141"/>
      <c r="E33" s="141"/>
      <c r="F33" s="141"/>
    </row>
    <row r="34" spans="1:6" x14ac:dyDescent="0.25">
      <c r="A34" s="141"/>
      <c r="B34" s="145"/>
      <c r="C34" s="141"/>
      <c r="D34" s="141"/>
      <c r="E34" s="141"/>
      <c r="F34" s="141"/>
    </row>
    <row r="35" spans="1:6" x14ac:dyDescent="0.25">
      <c r="A35" s="141"/>
      <c r="B35" s="145"/>
      <c r="C35" s="141"/>
      <c r="D35" s="141"/>
      <c r="E35" s="141"/>
      <c r="F35" s="141"/>
    </row>
    <row r="36" spans="1:6" x14ac:dyDescent="0.25">
      <c r="A36" s="141"/>
      <c r="B36" s="145"/>
      <c r="C36" s="141"/>
      <c r="D36" s="141"/>
      <c r="E36" s="141"/>
      <c r="F36" s="141"/>
    </row>
    <row r="37" spans="1:6" x14ac:dyDescent="0.25">
      <c r="A37" s="141"/>
      <c r="B37" s="145"/>
      <c r="C37" s="141"/>
      <c r="D37" s="141"/>
      <c r="E37" s="141"/>
      <c r="F37" s="141"/>
    </row>
    <row r="38" spans="1:6" x14ac:dyDescent="0.25">
      <c r="A38" s="141"/>
      <c r="B38" s="145"/>
      <c r="C38" s="141"/>
      <c r="D38" s="141"/>
      <c r="E38" s="141"/>
      <c r="F38" s="141"/>
    </row>
    <row r="39" spans="1:6" x14ac:dyDescent="0.25">
      <c r="A39" s="141"/>
      <c r="B39" s="145"/>
      <c r="C39" s="141"/>
      <c r="D39" s="141"/>
      <c r="E39" s="141"/>
      <c r="F39" s="141"/>
    </row>
    <row r="40" spans="1:6" x14ac:dyDescent="0.25">
      <c r="A40" s="141"/>
      <c r="B40" s="145"/>
      <c r="C40" s="141"/>
      <c r="D40" s="141"/>
      <c r="E40" s="141"/>
      <c r="F40" s="141"/>
    </row>
    <row r="41" spans="1:6" x14ac:dyDescent="0.25">
      <c r="A41" s="141"/>
      <c r="B41" s="149"/>
      <c r="C41" s="141"/>
      <c r="D41" s="141"/>
      <c r="E41" s="141"/>
      <c r="F41" s="141"/>
    </row>
    <row r="42" spans="1:6" x14ac:dyDescent="0.25">
      <c r="A42" s="141"/>
      <c r="B42" s="141"/>
      <c r="C42" s="141"/>
      <c r="D42" s="141"/>
      <c r="E42" s="141"/>
      <c r="F42" s="141"/>
    </row>
    <row r="43" spans="1:6" x14ac:dyDescent="0.25">
      <c r="A43" s="141"/>
      <c r="B43" s="161"/>
      <c r="C43" s="141"/>
      <c r="D43" s="141"/>
      <c r="E43" s="141"/>
      <c r="F43" s="141"/>
    </row>
    <row r="44" spans="1:6" x14ac:dyDescent="0.25">
      <c r="A44" s="141"/>
      <c r="B44" s="162"/>
      <c r="C44" s="141"/>
      <c r="D44" s="141"/>
      <c r="E44" s="141"/>
      <c r="F44" s="141"/>
    </row>
    <row r="45" spans="1:6" x14ac:dyDescent="0.25">
      <c r="A45" s="141"/>
      <c r="B45" s="151" t="s">
        <v>334</v>
      </c>
      <c r="C45" s="141"/>
      <c r="D45" s="141"/>
      <c r="E45" s="141"/>
      <c r="F45" s="141"/>
    </row>
    <row r="46" spans="1:6" x14ac:dyDescent="0.25">
      <c r="A46" s="141"/>
      <c r="B46" s="150"/>
      <c r="C46" s="141"/>
      <c r="D46" s="141"/>
      <c r="E46" s="141"/>
      <c r="F46" s="141"/>
    </row>
    <row r="47" spans="1:6" ht="31.5" x14ac:dyDescent="0.25">
      <c r="A47" s="141"/>
      <c r="B47" s="145" t="s">
        <v>335</v>
      </c>
      <c r="C47" s="141"/>
      <c r="D47" s="141"/>
      <c r="E47" s="141"/>
      <c r="F47" s="141"/>
    </row>
    <row r="48" spans="1:6" x14ac:dyDescent="0.25">
      <c r="A48" s="141"/>
      <c r="B48" s="145"/>
      <c r="C48" s="141"/>
      <c r="D48" s="141"/>
      <c r="E48" s="141"/>
      <c r="F48" s="141"/>
    </row>
    <row r="49" spans="1:6" x14ac:dyDescent="0.25">
      <c r="A49" s="141"/>
      <c r="B49" s="141"/>
      <c r="C49" s="141"/>
      <c r="D49" s="141"/>
      <c r="E49" s="141"/>
      <c r="F49" s="141"/>
    </row>
    <row r="50" spans="1:6" x14ac:dyDescent="0.25">
      <c r="A50" s="141"/>
      <c r="B50" s="141"/>
      <c r="C50" s="141"/>
      <c r="D50" s="141"/>
      <c r="E50" s="141"/>
      <c r="F50" s="141"/>
    </row>
    <row r="51" spans="1:6" x14ac:dyDescent="0.25">
      <c r="A51" s="141"/>
      <c r="B51" s="141"/>
      <c r="C51" s="141"/>
      <c r="D51" s="141"/>
      <c r="E51" s="141"/>
      <c r="F51" s="141"/>
    </row>
    <row r="52" spans="1:6" x14ac:dyDescent="0.25">
      <c r="A52" s="141"/>
      <c r="B52" s="141"/>
      <c r="C52" s="141"/>
      <c r="D52" s="141"/>
      <c r="E52" s="141"/>
      <c r="F52" s="141"/>
    </row>
    <row r="53" spans="1:6" x14ac:dyDescent="0.25">
      <c r="A53" s="141"/>
      <c r="B53" s="141"/>
      <c r="C53" s="141"/>
      <c r="D53" s="141"/>
      <c r="E53" s="141"/>
      <c r="F53" s="141"/>
    </row>
    <row r="54" spans="1:6" x14ac:dyDescent="0.25">
      <c r="A54" s="141"/>
      <c r="B54" s="141"/>
      <c r="C54" s="141"/>
      <c r="D54" s="141"/>
      <c r="E54" s="141"/>
      <c r="F54" s="141"/>
    </row>
    <row r="55" spans="1:6" x14ac:dyDescent="0.25">
      <c r="A55" s="141"/>
      <c r="B55" s="141"/>
      <c r="C55" s="141"/>
      <c r="D55" s="141"/>
      <c r="E55" s="141"/>
      <c r="F55" s="141"/>
    </row>
    <row r="56" spans="1:6" x14ac:dyDescent="0.25">
      <c r="A56" s="141"/>
      <c r="B56" s="141"/>
      <c r="C56" s="141"/>
      <c r="D56" s="141"/>
      <c r="E56" s="141"/>
      <c r="F56" s="141"/>
    </row>
    <row r="57" spans="1:6" x14ac:dyDescent="0.25">
      <c r="A57" s="141"/>
      <c r="B57" s="141"/>
      <c r="C57" s="141"/>
      <c r="D57" s="141"/>
      <c r="E57" s="141"/>
      <c r="F57" s="141"/>
    </row>
    <row r="58" spans="1:6" x14ac:dyDescent="0.25">
      <c r="A58" s="141"/>
      <c r="B58" s="141"/>
      <c r="C58" s="141"/>
      <c r="D58" s="141"/>
      <c r="E58" s="141"/>
      <c r="F58" s="141"/>
    </row>
    <row r="59" spans="1:6" x14ac:dyDescent="0.25">
      <c r="A59" s="141"/>
      <c r="B59" s="141"/>
      <c r="C59" s="141"/>
      <c r="D59" s="141"/>
      <c r="E59" s="141"/>
      <c r="F59" s="141"/>
    </row>
    <row r="60" spans="1:6" x14ac:dyDescent="0.25">
      <c r="A60" s="141"/>
      <c r="B60" s="141"/>
      <c r="C60" s="141"/>
      <c r="D60" s="141"/>
    </row>
    <row r="61" spans="1:6" x14ac:dyDescent="0.25">
      <c r="A61" s="141"/>
      <c r="B61" s="141"/>
      <c r="C61" s="141"/>
      <c r="D61" s="141"/>
    </row>
    <row r="62" spans="1:6" x14ac:dyDescent="0.25">
      <c r="A62" s="141"/>
      <c r="B62" s="141"/>
      <c r="C62" s="141"/>
      <c r="D62" s="141"/>
    </row>
  </sheetData>
  <customSheetViews>
    <customSheetView guid="{CC421301-7D2A-4DBE-94A6-924C3287D0FE}" scale="80" showPageBreaks="1" printArea="1" state="hidden" view="pageBreakPreview">
      <selection activeCell="B17" sqref="B17:J17"/>
      <pageMargins left="0.7" right="0.7" top="0.75" bottom="0.75" header="0.3" footer="0.3"/>
      <pageSetup scale="62" orientation="portrait" r:id="rId1"/>
    </customSheetView>
    <customSheetView guid="{4D895310-04B4-4FFF-ADA4-767CB2A31A78}"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19" t="s">
        <v>188</v>
      </c>
      <c r="C1" s="420"/>
      <c r="D1" s="421" t="s">
        <v>159</v>
      </c>
      <c r="E1" s="422"/>
      <c r="F1" s="422"/>
      <c r="G1" s="422"/>
      <c r="H1" s="423"/>
      <c r="I1" s="64" t="s">
        <v>113</v>
      </c>
      <c r="J1" s="65">
        <v>43282</v>
      </c>
      <c r="K1" s="39"/>
      <c r="L1" s="39"/>
      <c r="M1" s="39"/>
      <c r="N1" s="39"/>
      <c r="O1" s="39"/>
      <c r="P1" s="39"/>
      <c r="Q1" s="39"/>
      <c r="R1" s="39"/>
      <c r="S1" s="39"/>
      <c r="T1" s="39"/>
      <c r="U1" s="39"/>
      <c r="V1" s="39"/>
    </row>
    <row r="2" spans="1:25" ht="18.75" customHeight="1" thickTop="1" thickBot="1" x14ac:dyDescent="0.35">
      <c r="A2" s="42"/>
      <c r="B2" s="424" t="str">
        <f>'NEW-O-ERP 3.16.18'!B2:C2</f>
        <v>19GOT_CO1</v>
      </c>
      <c r="C2" s="425"/>
      <c r="D2" s="417" t="s">
        <v>114</v>
      </c>
      <c r="E2" s="426"/>
      <c r="F2" s="426"/>
      <c r="G2" s="426"/>
      <c r="H2" s="426"/>
      <c r="I2" s="473" t="s">
        <v>101</v>
      </c>
      <c r="J2" s="474"/>
      <c r="K2" s="39"/>
      <c r="L2" s="39"/>
      <c r="M2" s="39"/>
      <c r="N2" s="39"/>
      <c r="O2" s="39"/>
      <c r="P2" s="39"/>
      <c r="Q2" s="39"/>
      <c r="R2" s="39"/>
      <c r="S2" s="39"/>
      <c r="T2" s="39"/>
      <c r="U2" s="39"/>
      <c r="V2" s="39"/>
    </row>
    <row r="3" spans="1:25" ht="17.25" customHeight="1" x14ac:dyDescent="0.3">
      <c r="A3" s="42"/>
      <c r="B3" s="429" t="s">
        <v>224</v>
      </c>
      <c r="C3" s="430"/>
      <c r="D3" s="417" t="s">
        <v>189</v>
      </c>
      <c r="E3" s="417"/>
      <c r="F3" s="417"/>
      <c r="G3" s="417"/>
      <c r="H3" s="417"/>
      <c r="I3" s="40">
        <v>43281</v>
      </c>
      <c r="J3" s="46"/>
      <c r="K3" s="39"/>
      <c r="L3" s="39"/>
      <c r="M3" s="39"/>
      <c r="N3" s="39"/>
      <c r="O3" s="39"/>
      <c r="P3" s="39"/>
      <c r="Q3" s="39"/>
      <c r="R3" s="39"/>
      <c r="S3" s="39"/>
      <c r="T3" s="39"/>
      <c r="U3" s="39"/>
      <c r="V3" s="39"/>
    </row>
    <row r="4" spans="1:25" ht="17.25" x14ac:dyDescent="0.3">
      <c r="A4" s="42"/>
      <c r="B4" s="431"/>
      <c r="C4" s="432"/>
      <c r="D4" s="418"/>
      <c r="E4" s="417"/>
      <c r="F4" s="417"/>
      <c r="G4" s="417"/>
      <c r="H4" s="417"/>
      <c r="I4" s="46"/>
      <c r="J4" s="46"/>
      <c r="K4" s="39"/>
      <c r="L4" s="39"/>
      <c r="M4" s="39"/>
      <c r="N4" s="39"/>
      <c r="O4" s="39"/>
      <c r="P4" s="39"/>
      <c r="Q4" s="39"/>
      <c r="R4" s="39"/>
      <c r="S4" s="39"/>
      <c r="T4" s="39"/>
      <c r="U4" s="39"/>
      <c r="V4" s="39"/>
    </row>
    <row r="5" spans="1:25" ht="22.7" customHeight="1" x14ac:dyDescent="0.25">
      <c r="A5" s="42"/>
      <c r="B5" s="45"/>
      <c r="C5" s="47"/>
      <c r="D5" s="47"/>
      <c r="E5" s="47"/>
      <c r="F5" s="47"/>
      <c r="G5" s="47"/>
      <c r="H5" s="47"/>
      <c r="I5" s="47"/>
      <c r="J5" s="47"/>
      <c r="K5" s="39"/>
      <c r="L5" s="39"/>
      <c r="M5" s="39"/>
      <c r="N5" s="39"/>
      <c r="O5" s="39"/>
      <c r="P5" s="39"/>
      <c r="Q5" s="39"/>
      <c r="R5" s="39"/>
      <c r="S5" s="39"/>
      <c r="T5" s="39"/>
      <c r="U5" s="39"/>
      <c r="V5" s="39"/>
    </row>
    <row r="6" spans="1:25"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row>
    <row r="7" spans="1:25"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5" x14ac:dyDescent="0.25">
      <c r="A8" s="47"/>
      <c r="B8" s="47"/>
      <c r="C8" s="47"/>
      <c r="D8" s="47"/>
      <c r="E8" s="47"/>
      <c r="F8" s="47"/>
      <c r="G8" s="47"/>
      <c r="H8" s="47"/>
      <c r="I8" s="47"/>
      <c r="J8" s="47"/>
      <c r="K8" s="39"/>
      <c r="L8" s="39"/>
      <c r="M8" s="39"/>
      <c r="N8" s="39"/>
      <c r="O8" s="39"/>
      <c r="P8" s="39"/>
      <c r="Q8" s="39"/>
      <c r="R8" s="39"/>
      <c r="S8" s="39"/>
      <c r="T8" s="39"/>
      <c r="U8" s="39"/>
      <c r="V8" s="39"/>
    </row>
    <row r="9" spans="1:25" x14ac:dyDescent="0.25">
      <c r="A9" s="42"/>
      <c r="B9" s="415" t="s">
        <v>34</v>
      </c>
      <c r="C9" s="416"/>
      <c r="D9" s="415" t="s">
        <v>35</v>
      </c>
      <c r="E9" s="416"/>
      <c r="F9" s="415" t="s">
        <v>36</v>
      </c>
      <c r="G9" s="455"/>
      <c r="H9" s="416"/>
      <c r="I9" s="415" t="s">
        <v>110</v>
      </c>
      <c r="J9" s="416"/>
      <c r="K9" s="39"/>
      <c r="L9" s="39"/>
      <c r="M9" s="39"/>
      <c r="N9" s="39"/>
      <c r="O9" s="39"/>
      <c r="P9" s="39"/>
      <c r="Q9" s="39"/>
      <c r="R9" s="39"/>
      <c r="S9" s="39"/>
      <c r="T9" s="39"/>
      <c r="U9" s="39"/>
      <c r="V9" s="39"/>
    </row>
    <row r="10" spans="1:25" ht="18" customHeight="1" x14ac:dyDescent="0.25">
      <c r="A10" s="42"/>
      <c r="B10" s="448" t="str">
        <f>Project_Name</f>
        <v>ERP (Enterprise Resource Planning) System</v>
      </c>
      <c r="C10" s="449"/>
      <c r="D10" s="448" t="str">
        <f>Requesting_Agency</f>
        <v>GoTriangle</v>
      </c>
      <c r="E10" s="449"/>
      <c r="F10" s="489" t="str">
        <f>'NEW-O-ERP 3.16.18'!F11:H11</f>
        <v>Mitchell Lodge</v>
      </c>
      <c r="G10" s="490"/>
      <c r="H10" s="491"/>
      <c r="I10" s="106" t="s">
        <v>87</v>
      </c>
      <c r="J10" s="107">
        <f>'NEW-O-ERP 3.16.18'!J11</f>
        <v>0</v>
      </c>
      <c r="K10" s="39"/>
      <c r="L10" s="39"/>
      <c r="M10" s="39"/>
      <c r="N10" s="39"/>
      <c r="O10" s="39"/>
      <c r="P10" s="39"/>
      <c r="Q10" s="39"/>
      <c r="R10" s="39"/>
      <c r="S10" s="39"/>
      <c r="T10" s="39"/>
      <c r="U10" s="39"/>
      <c r="V10" s="39"/>
    </row>
    <row r="11" spans="1:25" ht="18" customHeight="1" x14ac:dyDescent="0.25">
      <c r="A11" s="42"/>
      <c r="B11" s="450"/>
      <c r="C11" s="451"/>
      <c r="D11" s="450"/>
      <c r="E11" s="451"/>
      <c r="F11" s="489" t="str">
        <f>'NEW-O-ERP 3.16.18'!F12:H12</f>
        <v>mlodge@gotriangle.org</v>
      </c>
      <c r="G11" s="490"/>
      <c r="H11" s="491"/>
      <c r="I11" s="106" t="s">
        <v>95</v>
      </c>
      <c r="J11" s="107">
        <f>'NEW-O-ERP 3.16.18'!J12</f>
        <v>0</v>
      </c>
      <c r="K11" s="39"/>
      <c r="L11" s="39"/>
      <c r="M11" s="39"/>
      <c r="N11" s="39"/>
      <c r="O11" s="39"/>
      <c r="P11" s="39"/>
      <c r="Q11" s="39"/>
      <c r="R11" s="39"/>
      <c r="S11" s="39"/>
      <c r="T11" s="39"/>
      <c r="U11" s="39"/>
      <c r="V11" s="39"/>
    </row>
    <row r="12" spans="1:25" x14ac:dyDescent="0.25">
      <c r="A12" s="42"/>
      <c r="B12" s="415" t="s">
        <v>39</v>
      </c>
      <c r="C12" s="416"/>
      <c r="D12" s="415" t="s">
        <v>40</v>
      </c>
      <c r="E12" s="416"/>
      <c r="F12" s="415" t="s">
        <v>96</v>
      </c>
      <c r="G12" s="455"/>
      <c r="H12" s="416"/>
      <c r="I12" s="415" t="s">
        <v>111</v>
      </c>
      <c r="J12" s="416"/>
      <c r="K12" s="39"/>
      <c r="L12" s="39"/>
      <c r="M12" s="39"/>
      <c r="N12" s="39"/>
      <c r="O12" s="39"/>
      <c r="P12" s="39"/>
      <c r="Q12" s="39"/>
      <c r="R12" s="39"/>
      <c r="S12" s="39"/>
      <c r="T12" s="39"/>
      <c r="U12" s="39"/>
      <c r="V12" s="39"/>
    </row>
    <row r="13" spans="1:25" ht="15.75" customHeight="1" x14ac:dyDescent="0.25">
      <c r="A13" s="42"/>
      <c r="B13" s="433">
        <f>Start_Date</f>
        <v>43282</v>
      </c>
      <c r="C13" s="434"/>
      <c r="D13" s="433">
        <f>End_Date</f>
        <v>44377</v>
      </c>
      <c r="E13" s="434"/>
      <c r="F13" s="437">
        <f>Added_notes_as_appropriate</f>
        <v>25000</v>
      </c>
      <c r="G13" s="438"/>
      <c r="H13" s="439"/>
      <c r="I13" s="135" t="s">
        <v>87</v>
      </c>
      <c r="J13" s="107">
        <f>'NEW-O-ERP 3.16.18'!J14</f>
        <v>25000</v>
      </c>
      <c r="K13" s="39"/>
      <c r="L13" s="39"/>
      <c r="M13" s="39"/>
      <c r="N13" s="39"/>
      <c r="O13" s="39"/>
      <c r="P13" s="39"/>
      <c r="Q13" s="39"/>
      <c r="R13" s="39"/>
      <c r="S13" s="39"/>
      <c r="T13" s="39"/>
      <c r="U13" s="39"/>
      <c r="V13" s="39"/>
      <c r="W13" s="37" t="b">
        <v>0</v>
      </c>
    </row>
    <row r="14" spans="1:25" ht="15.75" customHeight="1" x14ac:dyDescent="0.25">
      <c r="A14" s="42"/>
      <c r="B14" s="435"/>
      <c r="C14" s="436"/>
      <c r="D14" s="435"/>
      <c r="E14" s="436"/>
      <c r="F14" s="440"/>
      <c r="G14" s="441"/>
      <c r="H14" s="442"/>
      <c r="I14" s="135" t="s">
        <v>95</v>
      </c>
      <c r="J14" s="107">
        <f>'NEW-O-ERP 3.16.18'!J15</f>
        <v>75000</v>
      </c>
      <c r="K14" s="39"/>
      <c r="L14" s="39"/>
      <c r="M14" s="39"/>
      <c r="N14" s="39"/>
      <c r="O14" s="39"/>
      <c r="P14" s="39"/>
      <c r="Q14" s="39"/>
      <c r="R14" s="39"/>
      <c r="S14" s="39"/>
      <c r="T14" s="39"/>
      <c r="U14" s="39"/>
      <c r="V14" s="39"/>
      <c r="W14" s="37" t="b">
        <v>0</v>
      </c>
    </row>
    <row r="15" spans="1:25" ht="28.7" customHeight="1" x14ac:dyDescent="0.25">
      <c r="A15" s="42"/>
      <c r="B15" s="443" t="s">
        <v>90</v>
      </c>
      <c r="C15" s="444"/>
      <c r="D15" s="445"/>
      <c r="E15" s="446"/>
      <c r="F15" s="446"/>
      <c r="G15" s="446"/>
      <c r="H15" s="446"/>
      <c r="I15" s="446"/>
      <c r="J15" s="447"/>
      <c r="K15" s="39"/>
      <c r="L15" s="39"/>
      <c r="M15" s="39"/>
      <c r="N15" s="39"/>
      <c r="O15" s="39"/>
      <c r="P15" s="39"/>
      <c r="Q15" s="39"/>
      <c r="R15" s="39"/>
      <c r="S15" s="39"/>
      <c r="T15" s="39"/>
      <c r="U15" s="39"/>
      <c r="V15" s="39"/>
      <c r="W15" s="37" t="b">
        <v>0</v>
      </c>
    </row>
    <row r="16" spans="1:25" ht="102.75" customHeight="1" x14ac:dyDescent="0.25">
      <c r="A16" s="42"/>
      <c r="B16" s="483" t="str">
        <f>'NEW-O-ERP 3.16.18'!B17:J17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84"/>
      <c r="D16" s="484"/>
      <c r="E16" s="484"/>
      <c r="F16" s="484"/>
      <c r="G16" s="484"/>
      <c r="H16" s="485"/>
      <c r="I16" s="485"/>
      <c r="J16" s="486"/>
      <c r="K16" s="39"/>
      <c r="L16" s="39"/>
      <c r="M16" s="39"/>
      <c r="N16" s="39"/>
      <c r="O16" s="39"/>
      <c r="P16" s="39"/>
      <c r="Q16" s="39"/>
      <c r="R16" s="39"/>
      <c r="S16" s="39"/>
      <c r="T16" s="39"/>
      <c r="U16" s="39"/>
      <c r="V16" s="39"/>
      <c r="X16" s="125"/>
      <c r="Y16" s="125" t="b">
        <v>1</v>
      </c>
    </row>
    <row r="17" spans="1:28" ht="20.25" customHeight="1" x14ac:dyDescent="0.25">
      <c r="A17" s="42"/>
      <c r="B17" s="462" t="s">
        <v>222</v>
      </c>
      <c r="C17" s="462"/>
      <c r="D17" s="462"/>
      <c r="E17" s="113" t="str">
        <f>IF('NEW-O-ERP 3.16.18'!X35,"YES",IF('NEW-O-ERP 3.16.18'!X36,"NO",))</f>
        <v>NO</v>
      </c>
      <c r="F17" s="466"/>
      <c r="G17" s="467"/>
      <c r="H17" s="463"/>
      <c r="I17" s="464"/>
      <c r="J17" s="465"/>
      <c r="K17" s="39"/>
      <c r="L17" s="39"/>
      <c r="M17" s="39"/>
      <c r="N17" s="39"/>
      <c r="O17" s="39"/>
      <c r="P17" s="39"/>
      <c r="Q17" s="39"/>
      <c r="R17" s="39"/>
      <c r="S17" s="39"/>
      <c r="T17" s="39"/>
      <c r="U17" s="39"/>
      <c r="V17" s="39"/>
      <c r="X17" s="125" t="str">
        <f>'NEW-O-ERP 3.16.18'!W19</f>
        <v>Operating</v>
      </c>
      <c r="Y17" s="125" t="b">
        <f>'NEW-O-ERP 3.16.18'!X19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 3.16.18'!W25</f>
        <v>Capital Development</v>
      </c>
      <c r="Y18" s="125" t="b">
        <f>'NEW-O-ERP 3.16.18'!X25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 3.16.18'!W26</f>
        <v>Capital Vehicle Acquisition</v>
      </c>
      <c r="Y19" s="125" t="b">
        <f>'NEW-O-ERP 3.16.18'!X26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 3.16.18'!W21</f>
        <v>Both</v>
      </c>
      <c r="Y20" s="125" t="b">
        <f>'NEW-O-ERP 3.16.18'!X21</f>
        <v>0</v>
      </c>
    </row>
    <row r="21" spans="1:28" ht="47.25" customHeight="1" x14ac:dyDescent="0.25">
      <c r="A21" s="52"/>
      <c r="B21" s="479" t="str">
        <f>'NEW-O-ERP 3.16.18'!B22:C22</f>
        <v xml:space="preserve">GoTriangle will manage this technological project. </v>
      </c>
      <c r="C21" s="479"/>
      <c r="D21" s="479" t="str">
        <f>'NEW-O-ERP 3.16.18'!D22:F22</f>
        <v xml:space="preserve"> It will serve GOTRIANGLE,
 Wake Transit Plan and Durham-Orange Transit Plan. </v>
      </c>
      <c r="E21" s="479"/>
      <c r="F21" s="479"/>
      <c r="G21" s="479" t="str">
        <f>'NEW-O-ERP 3.16.18'!G22:J22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79"/>
      <c r="I21" s="479"/>
      <c r="J21" s="479"/>
      <c r="K21" s="39"/>
      <c r="L21" s="39"/>
      <c r="M21" s="39"/>
      <c r="N21" s="39"/>
      <c r="O21" s="39"/>
      <c r="P21" s="39"/>
      <c r="Q21" s="39"/>
      <c r="R21" s="39"/>
      <c r="S21" s="39"/>
      <c r="T21" s="39"/>
      <c r="U21" s="39"/>
      <c r="V21" s="39"/>
      <c r="X21" s="125" t="str">
        <f>'NEW-O-ERP 3.16.18'!W22</f>
        <v>Operating - Administration</v>
      </c>
      <c r="Y21" s="125" t="b">
        <f>'NEW-O-ERP 3.16.18'!X22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56" t="s">
        <v>194</v>
      </c>
      <c r="C27" s="456"/>
      <c r="D27" s="456"/>
      <c r="E27" s="456"/>
      <c r="F27" s="456"/>
      <c r="G27" s="456"/>
      <c r="H27" s="456"/>
      <c r="I27" s="456"/>
      <c r="J27" s="456"/>
      <c r="K27" s="39"/>
      <c r="L27" s="39"/>
      <c r="M27" s="39"/>
      <c r="N27" s="39"/>
      <c r="O27" s="39"/>
      <c r="P27" s="39"/>
      <c r="Q27" s="39"/>
      <c r="R27" s="39"/>
      <c r="S27" s="39"/>
      <c r="T27" s="39"/>
      <c r="U27" s="39"/>
      <c r="V27" s="39"/>
    </row>
    <row r="28" spans="1:28" s="38" customFormat="1" x14ac:dyDescent="0.25">
      <c r="A28" s="55"/>
      <c r="C28" s="415" t="s">
        <v>195</v>
      </c>
      <c r="D28" s="455"/>
      <c r="E28" s="416"/>
      <c r="F28" s="134" t="s">
        <v>196</v>
      </c>
      <c r="G28" s="134" t="s">
        <v>197</v>
      </c>
      <c r="H28" s="134" t="s">
        <v>198</v>
      </c>
      <c r="I28" s="134" t="s">
        <v>199</v>
      </c>
      <c r="J28" s="41"/>
      <c r="K28" s="41"/>
      <c r="L28" s="41"/>
      <c r="M28" s="41"/>
      <c r="N28" s="41"/>
      <c r="O28" s="41"/>
      <c r="P28" s="41"/>
      <c r="Q28" s="41"/>
      <c r="R28" s="41"/>
      <c r="S28" s="41"/>
      <c r="T28" s="41"/>
      <c r="U28" s="41"/>
      <c r="V28" s="41"/>
    </row>
    <row r="29" spans="1:28" ht="21" customHeight="1" x14ac:dyDescent="0.25">
      <c r="A29" s="53"/>
      <c r="B29" s="49" t="s">
        <v>92</v>
      </c>
      <c r="C29" s="453" t="str">
        <f>KPI_a</f>
        <v>CO-Specify Enter into a contract with the ERP developer contract.</v>
      </c>
      <c r="D29" s="454"/>
      <c r="E29" s="454"/>
      <c r="F29" s="123"/>
      <c r="G29" s="123"/>
      <c r="H29" s="123"/>
      <c r="I29" s="123"/>
      <c r="J29" s="41"/>
      <c r="K29" s="39"/>
      <c r="L29" s="39"/>
      <c r="M29" s="39"/>
      <c r="N29" s="39"/>
      <c r="O29" s="39"/>
      <c r="P29" s="39"/>
      <c r="Q29" s="39"/>
      <c r="R29" s="39"/>
      <c r="S29" s="39"/>
      <c r="T29" s="39"/>
      <c r="U29" s="39"/>
      <c r="V29" s="39"/>
    </row>
    <row r="30" spans="1:28" ht="21" customHeight="1" x14ac:dyDescent="0.25">
      <c r="A30" s="53"/>
      <c r="B30" s="49" t="s">
        <v>93</v>
      </c>
      <c r="C30" s="453" t="str">
        <f>KPI_b</f>
        <v>CO-Specify Develop the ERP System.</v>
      </c>
      <c r="D30" s="454"/>
      <c r="E30" s="454"/>
      <c r="F30" s="124"/>
      <c r="G30" s="124"/>
      <c r="H30" s="124"/>
      <c r="I30" s="124"/>
      <c r="J30" s="41"/>
      <c r="K30" s="39"/>
      <c r="L30" s="39"/>
      <c r="M30" s="39"/>
      <c r="N30" s="39"/>
      <c r="O30" s="39"/>
      <c r="P30" s="39"/>
      <c r="Q30" s="39"/>
      <c r="R30" s="39"/>
      <c r="S30" s="39"/>
      <c r="T30" s="39"/>
      <c r="U30" s="39"/>
      <c r="V30" s="39"/>
    </row>
    <row r="31" spans="1:28" ht="21" customHeight="1" x14ac:dyDescent="0.25">
      <c r="A31" s="53"/>
      <c r="B31" s="49" t="s">
        <v>94</v>
      </c>
      <c r="C31" s="453" t="str">
        <f>KPI_c</f>
        <v>CO-Specify Implement the ERP System.</v>
      </c>
      <c r="D31" s="454"/>
      <c r="E31" s="454"/>
      <c r="F31" s="124"/>
      <c r="G31" s="124"/>
      <c r="H31" s="124"/>
      <c r="I31" s="12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87" t="s">
        <v>196</v>
      </c>
      <c r="C36" s="488"/>
      <c r="D36" s="487" t="s">
        <v>197</v>
      </c>
      <c r="E36" s="488"/>
      <c r="F36" s="487" t="s">
        <v>198</v>
      </c>
      <c r="G36" s="488"/>
      <c r="H36" s="487" t="s">
        <v>199</v>
      </c>
      <c r="I36" s="488"/>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81"/>
      <c r="C37" s="482"/>
      <c r="D37" s="481"/>
      <c r="E37" s="482"/>
      <c r="F37" s="481"/>
      <c r="G37" s="482"/>
      <c r="H37" s="481"/>
      <c r="I37" s="482"/>
      <c r="J37" s="39"/>
      <c r="K37" s="39"/>
      <c r="L37" s="39"/>
      <c r="M37" s="39"/>
      <c r="N37" s="39"/>
      <c r="O37" s="39"/>
      <c r="P37" s="39"/>
      <c r="Q37" s="39"/>
      <c r="R37" s="39"/>
      <c r="S37" s="39"/>
      <c r="T37" s="39"/>
      <c r="U37" s="39"/>
      <c r="V37" s="39"/>
      <c r="W37" s="39"/>
      <c r="X37" s="39"/>
      <c r="Y37" s="39"/>
      <c r="Z37" s="114"/>
    </row>
    <row r="38" spans="1:26" ht="15.75" thickBot="1" x14ac:dyDescent="0.3">
      <c r="A38" s="47"/>
      <c r="B38" s="413" t="s">
        <v>201</v>
      </c>
      <c r="C38" s="414"/>
      <c r="D38" s="413" t="s">
        <v>201</v>
      </c>
      <c r="E38" s="414"/>
      <c r="F38" s="413" t="s">
        <v>201</v>
      </c>
      <c r="G38" s="414"/>
      <c r="H38" s="413" t="s">
        <v>201</v>
      </c>
      <c r="I38" s="414"/>
      <c r="J38" s="47"/>
      <c r="K38" s="39"/>
      <c r="L38" s="39"/>
      <c r="M38" s="39"/>
      <c r="N38" s="39"/>
      <c r="O38" s="39"/>
      <c r="P38" s="39"/>
      <c r="Q38" s="39"/>
      <c r="R38" s="39"/>
      <c r="S38" s="39"/>
      <c r="T38" s="39"/>
      <c r="U38" s="39"/>
      <c r="V38" s="39"/>
    </row>
    <row r="39" spans="1:26" ht="15.75" thickTop="1" x14ac:dyDescent="0.25">
      <c r="A39" s="42"/>
      <c r="B39" s="481"/>
      <c r="C39" s="482"/>
      <c r="D39" s="481"/>
      <c r="E39" s="482"/>
      <c r="F39" s="481"/>
      <c r="G39" s="482"/>
      <c r="H39" s="481"/>
      <c r="I39" s="482"/>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ht="15.75" customHeight="1" x14ac:dyDescent="0.4">
      <c r="A43" s="39"/>
      <c r="B43" s="131"/>
      <c r="C43" s="131"/>
      <c r="D43" s="131"/>
      <c r="E43" s="131"/>
      <c r="F43" s="131"/>
      <c r="G43" s="131"/>
      <c r="H43" s="131"/>
      <c r="I43" s="131"/>
      <c r="J43" s="131"/>
      <c r="K43" s="131"/>
      <c r="L43" s="44"/>
      <c r="M43" s="44"/>
      <c r="N43" s="44"/>
      <c r="O43" s="44"/>
      <c r="P43" s="44"/>
      <c r="Q43" s="44"/>
      <c r="R43" s="44"/>
      <c r="S43" s="44"/>
      <c r="T43" s="44"/>
      <c r="U43" s="44"/>
      <c r="V43" s="44"/>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7"/>
      <c r="F45" s="47"/>
      <c r="G45" s="47"/>
      <c r="H45" s="47"/>
      <c r="I45" s="47"/>
      <c r="J45" s="47"/>
      <c r="K45" s="39"/>
      <c r="L45" s="39"/>
      <c r="M45" s="39"/>
      <c r="N45" s="39"/>
      <c r="O45" s="39"/>
      <c r="P45" s="39"/>
      <c r="Q45" s="39"/>
      <c r="R45" s="39"/>
      <c r="S45" s="39"/>
      <c r="T45" s="39"/>
      <c r="U45" s="39"/>
      <c r="V45" s="39"/>
    </row>
    <row r="46" spans="1:26" outlineLevel="1" x14ac:dyDescent="0.25">
      <c r="A46" s="47"/>
      <c r="B46" s="121" t="s">
        <v>3</v>
      </c>
      <c r="C46" s="122"/>
      <c r="D46" s="136" t="s">
        <v>209</v>
      </c>
      <c r="E46" s="47"/>
      <c r="F46" s="47"/>
      <c r="G46" s="47"/>
      <c r="H46" s="47"/>
      <c r="I46" s="47"/>
      <c r="J46" s="47"/>
      <c r="K46" s="39"/>
      <c r="L46" s="39"/>
      <c r="M46" s="39"/>
      <c r="N46" s="39"/>
      <c r="O46" s="39"/>
      <c r="P46" s="39"/>
      <c r="Q46" s="39"/>
      <c r="R46" s="39"/>
      <c r="S46" s="39"/>
      <c r="T46" s="39"/>
      <c r="U46" s="39"/>
      <c r="V46" s="39"/>
    </row>
    <row r="47" spans="1:26" ht="15.75" outlineLevel="1" thickBot="1" x14ac:dyDescent="0.3">
      <c r="A47" s="42"/>
      <c r="B47" s="133" t="s">
        <v>202</v>
      </c>
      <c r="C47" s="116"/>
      <c r="D47" s="119">
        <v>858348</v>
      </c>
      <c r="E47" s="132">
        <f>D48-D47</f>
        <v>-858348</v>
      </c>
      <c r="F47" s="47"/>
      <c r="G47" s="47"/>
      <c r="H47" s="47"/>
      <c r="I47" s="47"/>
      <c r="J47" s="47"/>
      <c r="K47" s="39"/>
      <c r="L47" s="39"/>
      <c r="M47" s="39"/>
      <c r="N47" s="39"/>
      <c r="O47" s="39"/>
      <c r="P47" s="39"/>
      <c r="Q47" s="39"/>
      <c r="R47" s="39"/>
      <c r="S47" s="39"/>
      <c r="T47" s="39"/>
      <c r="U47" s="39"/>
      <c r="V47" s="39"/>
    </row>
    <row r="48" spans="1:26" ht="16.5" outlineLevel="1" thickTop="1" thickBot="1" x14ac:dyDescent="0.3">
      <c r="A48" s="47"/>
      <c r="B48" s="133" t="s">
        <v>253</v>
      </c>
      <c r="C48" s="116"/>
      <c r="D48" s="120">
        <f>'NEW-O-ERP 3.16.18'!E129</f>
        <v>0</v>
      </c>
      <c r="E48" s="47"/>
      <c r="F48" s="47"/>
      <c r="G48" s="47"/>
      <c r="H48" s="47"/>
      <c r="I48" s="47"/>
      <c r="J48" s="47"/>
      <c r="K48" s="39"/>
      <c r="L48" s="39"/>
      <c r="M48" s="39"/>
      <c r="N48" s="39"/>
      <c r="O48" s="39"/>
      <c r="P48" s="39"/>
      <c r="Q48" s="39"/>
      <c r="R48" s="39"/>
      <c r="S48" s="39"/>
      <c r="T48" s="39"/>
      <c r="U48" s="39"/>
      <c r="V48" s="39"/>
    </row>
    <row r="49" spans="1:22" ht="17.25" customHeight="1" outlineLevel="1" thickTop="1" thickBot="1" x14ac:dyDescent="0.3">
      <c r="A49" s="42"/>
      <c r="B49" s="129" t="s">
        <v>208</v>
      </c>
      <c r="C49" s="130"/>
      <c r="D49" s="118">
        <f>IFERROR(D47/D48,0)</f>
        <v>0</v>
      </c>
      <c r="E49" s="47"/>
      <c r="F49" s="47"/>
      <c r="G49" s="47"/>
      <c r="H49" s="47"/>
      <c r="I49" s="47"/>
      <c r="J49" s="47"/>
      <c r="K49" s="39"/>
      <c r="L49" s="39"/>
      <c r="M49" s="39"/>
      <c r="N49" s="39"/>
      <c r="O49" s="39"/>
      <c r="P49" s="39"/>
      <c r="Q49" s="39"/>
      <c r="R49" s="39"/>
      <c r="S49" s="39"/>
      <c r="T49" s="39"/>
      <c r="U49" s="39"/>
      <c r="V49" s="39"/>
    </row>
    <row r="50" spans="1:22" ht="15.75" outlineLevel="1" thickTop="1" x14ac:dyDescent="0.25">
      <c r="A50" s="47"/>
      <c r="B50" s="47"/>
      <c r="C50" s="47"/>
      <c r="D50" s="47"/>
      <c r="E50" s="47"/>
      <c r="F50" s="47"/>
      <c r="G50" s="47"/>
      <c r="H50" s="47"/>
      <c r="I50" s="47"/>
      <c r="J50" s="47"/>
      <c r="K50" s="39"/>
      <c r="L50" s="39"/>
      <c r="M50" s="39"/>
      <c r="N50" s="39"/>
      <c r="O50" s="39"/>
      <c r="P50" s="39"/>
      <c r="Q50" s="39"/>
      <c r="R50" s="39"/>
      <c r="S50" s="39"/>
      <c r="T50" s="39"/>
      <c r="U50" s="39"/>
      <c r="V50" s="39"/>
    </row>
    <row r="51" spans="1:22" outlineLevel="1" x14ac:dyDescent="0.25">
      <c r="A51" s="42"/>
      <c r="B51" s="47"/>
      <c r="C51" s="47"/>
      <c r="D51" s="47"/>
      <c r="E51" s="47"/>
      <c r="F51" s="47"/>
      <c r="G51" s="47"/>
      <c r="H51" s="47"/>
      <c r="I51" s="47"/>
      <c r="J51" s="47"/>
      <c r="K51" s="39"/>
      <c r="L51" s="39"/>
      <c r="M51" s="39"/>
      <c r="N51" s="39"/>
      <c r="O51" s="39"/>
      <c r="P51" s="39"/>
      <c r="Q51" s="39"/>
      <c r="R51" s="39"/>
      <c r="S51" s="39"/>
      <c r="T51" s="39"/>
      <c r="U51" s="39"/>
      <c r="V51" s="39"/>
    </row>
    <row r="52" spans="1:22" outlineLevel="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outlineLevel="1" x14ac:dyDescent="0.25">
      <c r="A55" s="42"/>
      <c r="B55" s="121" t="s">
        <v>3</v>
      </c>
      <c r="C55" s="122"/>
      <c r="D55" s="136" t="s">
        <v>209</v>
      </c>
      <c r="E55" s="47"/>
      <c r="F55" s="47"/>
      <c r="G55" s="47"/>
      <c r="H55" s="47"/>
      <c r="I55" s="47"/>
      <c r="J55" s="47"/>
      <c r="K55" s="39"/>
      <c r="L55" s="39"/>
      <c r="M55" s="39"/>
      <c r="N55" s="39"/>
      <c r="O55" s="39"/>
      <c r="P55" s="39"/>
      <c r="Q55" s="39"/>
      <c r="R55" s="39"/>
      <c r="S55" s="39"/>
      <c r="T55" s="39"/>
      <c r="U55" s="39"/>
      <c r="V55" s="39"/>
    </row>
    <row r="56" spans="1:22" ht="15.75" outlineLevel="1" thickBot="1" x14ac:dyDescent="0.3">
      <c r="A56" s="47"/>
      <c r="B56" s="480" t="s">
        <v>203</v>
      </c>
      <c r="C56" s="480"/>
      <c r="D56" s="119"/>
      <c r="E56" s="132">
        <f>D57-D56</f>
        <v>1833333.33</v>
      </c>
      <c r="F56" s="47"/>
      <c r="G56" s="47"/>
      <c r="H56" s="47"/>
      <c r="I56" s="47"/>
      <c r="J56" s="47"/>
      <c r="K56" s="39"/>
      <c r="L56" s="39"/>
      <c r="M56" s="39"/>
      <c r="N56" s="39"/>
      <c r="O56" s="39"/>
      <c r="P56" s="39"/>
      <c r="Q56" s="39"/>
      <c r="R56" s="39"/>
      <c r="S56" s="39"/>
      <c r="T56" s="39"/>
      <c r="U56" s="39"/>
      <c r="V56" s="39"/>
    </row>
    <row r="57" spans="1:22" ht="16.5" outlineLevel="1" thickTop="1" thickBot="1" x14ac:dyDescent="0.3">
      <c r="A57" s="42"/>
      <c r="B57" s="480" t="s">
        <v>252</v>
      </c>
      <c r="C57" s="480"/>
      <c r="D57" s="120">
        <f>'NEW-O-ERP 3.16.18'!E141</f>
        <v>1833333.33</v>
      </c>
      <c r="E57" s="47"/>
      <c r="F57" s="47"/>
      <c r="G57" s="47"/>
      <c r="H57" s="47"/>
      <c r="I57" s="47"/>
      <c r="J57" s="47"/>
      <c r="K57" s="39"/>
      <c r="L57" s="39"/>
      <c r="M57" s="39"/>
      <c r="N57" s="39"/>
      <c r="O57" s="39"/>
      <c r="P57" s="39"/>
      <c r="Q57" s="39"/>
      <c r="R57" s="39"/>
      <c r="S57" s="39"/>
      <c r="T57" s="39"/>
      <c r="U57" s="39"/>
      <c r="V57" s="39"/>
    </row>
    <row r="58" spans="1:22" ht="16.5" outlineLevel="1" thickTop="1" thickBot="1" x14ac:dyDescent="0.3">
      <c r="A58" s="47"/>
      <c r="B58" s="129" t="s">
        <v>208</v>
      </c>
      <c r="C58" s="130"/>
      <c r="D58" s="118">
        <f>IFERROR(D56/D57,0)</f>
        <v>0</v>
      </c>
      <c r="E58" s="47"/>
      <c r="F58" s="47"/>
      <c r="G58" s="47"/>
      <c r="H58" s="47"/>
      <c r="I58" s="47"/>
      <c r="J58" s="47"/>
      <c r="K58" s="39"/>
      <c r="L58" s="39"/>
      <c r="M58" s="39"/>
      <c r="N58" s="39"/>
      <c r="O58" s="39"/>
      <c r="P58" s="39"/>
      <c r="Q58" s="39"/>
      <c r="R58" s="39"/>
      <c r="S58" s="39"/>
      <c r="T58" s="39"/>
      <c r="U58" s="39"/>
      <c r="V58" s="39"/>
    </row>
    <row r="59" spans="1:22" ht="15.75" outlineLevel="1" thickTop="1" x14ac:dyDescent="0.25">
      <c r="A59" s="42"/>
      <c r="B59" s="47"/>
      <c r="C59" s="47"/>
      <c r="D59" s="47"/>
      <c r="E59" s="47"/>
      <c r="F59" s="47"/>
      <c r="G59" s="47"/>
      <c r="H59" s="47"/>
      <c r="I59" s="47"/>
      <c r="J59" s="47"/>
      <c r="K59" s="39"/>
      <c r="L59" s="39"/>
      <c r="M59" s="39"/>
      <c r="N59" s="39"/>
      <c r="O59" s="39"/>
      <c r="P59" s="39"/>
      <c r="Q59" s="39"/>
      <c r="R59" s="39"/>
      <c r="S59" s="39"/>
      <c r="T59" s="39"/>
      <c r="U59" s="39"/>
      <c r="V59" s="39"/>
    </row>
    <row r="60" spans="1:22" outlineLevel="1" x14ac:dyDescent="0.25">
      <c r="A60" s="47"/>
      <c r="B60" s="47"/>
      <c r="C60" s="47"/>
      <c r="D60" s="47"/>
      <c r="E60" s="47"/>
      <c r="F60" s="47"/>
      <c r="G60" s="47"/>
      <c r="H60" s="47"/>
      <c r="I60" s="47"/>
      <c r="J60" s="47"/>
      <c r="K60" s="39"/>
      <c r="L60" s="39"/>
      <c r="M60" s="39"/>
      <c r="N60" s="39"/>
      <c r="O60" s="39"/>
      <c r="P60" s="39"/>
      <c r="Q60" s="39"/>
      <c r="R60" s="39"/>
      <c r="S60" s="39"/>
      <c r="T60" s="39"/>
      <c r="U60" s="39"/>
      <c r="V60" s="39"/>
    </row>
    <row r="61" spans="1:22" x14ac:dyDescent="0.25">
      <c r="A61" s="42"/>
      <c r="B61" s="47"/>
      <c r="C61" s="47"/>
      <c r="D61" s="47"/>
      <c r="E61" s="47"/>
      <c r="F61" s="47"/>
      <c r="G61" s="47"/>
      <c r="H61" s="47"/>
      <c r="I61" s="47"/>
      <c r="J61" s="47"/>
      <c r="K61" s="39"/>
      <c r="L61" s="39"/>
      <c r="M61" s="39"/>
      <c r="N61" s="39"/>
      <c r="O61" s="39"/>
      <c r="P61" s="39"/>
      <c r="Q61" s="39"/>
      <c r="R61" s="39"/>
      <c r="S61" s="39"/>
      <c r="T61" s="39"/>
      <c r="U61" s="39"/>
      <c r="V61" s="39"/>
    </row>
    <row r="62" spans="1:22"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sheetData>
  <sheetProtection selectLockedCells="1"/>
  <customSheetViews>
    <customSheetView guid="{CC421301-7D2A-4DBE-94A6-924C3287D0FE}"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67"/>
    <col min="2" max="2" width="17.625" style="67" bestFit="1" customWidth="1"/>
    <col min="3" max="3" width="9.875" style="67" customWidth="1"/>
    <col min="4" max="4" width="45.75" style="67" customWidth="1"/>
    <col min="5" max="5" width="16.875" style="67" customWidth="1"/>
    <col min="6" max="6" width="10.625" style="67" customWidth="1"/>
    <col min="7" max="7" width="10.875" style="67" customWidth="1"/>
    <col min="8" max="10" width="13.75" style="67" customWidth="1"/>
    <col min="11" max="11" width="18.5" style="67" customWidth="1"/>
    <col min="12" max="16384" width="9" style="67"/>
  </cols>
  <sheetData>
    <row r="1" spans="2:16" ht="58.9" customHeight="1" x14ac:dyDescent="0.35">
      <c r="B1" s="507" t="s">
        <v>159</v>
      </c>
      <c r="C1" s="508"/>
      <c r="D1" s="508"/>
      <c r="E1" s="508"/>
      <c r="F1" s="508"/>
      <c r="G1" s="508"/>
      <c r="H1" s="508"/>
      <c r="I1" s="508"/>
      <c r="J1" s="508"/>
      <c r="K1" s="508"/>
      <c r="O1" s="68"/>
      <c r="P1" s="68"/>
    </row>
    <row r="2" spans="2:16" s="71" customFormat="1" ht="31.5" x14ac:dyDescent="0.3">
      <c r="B2" s="509" t="s">
        <v>114</v>
      </c>
      <c r="C2" s="509"/>
      <c r="D2" s="509"/>
      <c r="E2" s="509"/>
      <c r="F2" s="509"/>
      <c r="G2" s="509"/>
      <c r="H2" s="509"/>
      <c r="I2" s="509"/>
      <c r="J2" s="509"/>
      <c r="K2" s="509"/>
      <c r="O2" s="72"/>
      <c r="P2" s="72"/>
    </row>
    <row r="3" spans="2:16" s="71" customFormat="1" ht="21" customHeight="1" x14ac:dyDescent="0.2">
      <c r="D3" s="73"/>
      <c r="E3" s="73"/>
      <c r="G3" s="510"/>
      <c r="H3" s="510"/>
      <c r="I3" s="70"/>
      <c r="J3" s="70"/>
      <c r="O3" s="72"/>
      <c r="P3" s="72"/>
    </row>
    <row r="4" spans="2:16" ht="21" customHeight="1" x14ac:dyDescent="0.25">
      <c r="D4" s="73"/>
      <c r="E4" s="73"/>
      <c r="F4" s="69"/>
      <c r="G4" s="511"/>
      <c r="H4" s="511"/>
      <c r="I4" s="70"/>
      <c r="J4" s="70"/>
      <c r="K4" s="71"/>
      <c r="L4" s="71"/>
      <c r="M4" s="71"/>
      <c r="O4" s="68"/>
      <c r="P4" s="68"/>
    </row>
    <row r="5" spans="2:16" ht="21" customHeight="1" x14ac:dyDescent="0.2">
      <c r="D5" s="73"/>
      <c r="E5" s="73"/>
      <c r="F5" s="74"/>
      <c r="G5" s="75"/>
      <c r="H5" s="75"/>
      <c r="I5" s="70"/>
      <c r="J5" s="70"/>
      <c r="K5" s="71"/>
      <c r="L5" s="71"/>
      <c r="M5" s="71"/>
      <c r="O5" s="68"/>
      <c r="P5" s="68"/>
    </row>
    <row r="6" spans="2:16" ht="21" customHeight="1" x14ac:dyDescent="0.25">
      <c r="D6" s="66"/>
      <c r="E6" s="66"/>
      <c r="H6" s="66"/>
      <c r="I6" s="69" t="s">
        <v>160</v>
      </c>
      <c r="J6" s="66"/>
    </row>
    <row r="7" spans="2:16" ht="21" customHeight="1" x14ac:dyDescent="0.25">
      <c r="D7" s="109" t="s">
        <v>161</v>
      </c>
      <c r="E7" s="110"/>
      <c r="H7" s="101"/>
      <c r="I7" s="512" t="s">
        <v>162</v>
      </c>
      <c r="J7" s="512"/>
      <c r="K7" s="76"/>
      <c r="L7" s="76"/>
      <c r="M7" s="76"/>
      <c r="O7" s="76"/>
      <c r="P7" s="76"/>
    </row>
    <row r="8" spans="2:16" ht="21" customHeight="1" x14ac:dyDescent="0.2">
      <c r="D8" s="495" t="s">
        <v>187</v>
      </c>
      <c r="E8" s="495"/>
      <c r="H8" s="102"/>
      <c r="I8" s="492" t="s">
        <v>163</v>
      </c>
      <c r="J8" s="493"/>
      <c r="K8" s="76"/>
      <c r="L8" s="76"/>
      <c r="M8" s="76"/>
      <c r="O8" s="76"/>
      <c r="P8" s="76"/>
    </row>
    <row r="9" spans="2:16" ht="21" customHeight="1" x14ac:dyDescent="0.2">
      <c r="D9" s="504" t="s">
        <v>164</v>
      </c>
      <c r="E9" s="504"/>
      <c r="H9" s="102"/>
      <c r="I9" s="492" t="s">
        <v>165</v>
      </c>
      <c r="J9" s="493"/>
      <c r="K9" s="76"/>
      <c r="L9" s="76"/>
      <c r="M9" s="76"/>
      <c r="O9" s="77"/>
      <c r="P9" s="77"/>
    </row>
    <row r="10" spans="2:16" ht="21" customHeight="1" x14ac:dyDescent="0.2">
      <c r="D10" s="504" t="s">
        <v>166</v>
      </c>
      <c r="E10" s="504"/>
      <c r="H10" s="102"/>
      <c r="I10" s="492" t="s">
        <v>167</v>
      </c>
      <c r="J10" s="493"/>
      <c r="K10" s="76"/>
      <c r="L10" s="76"/>
      <c r="M10" s="76"/>
      <c r="O10" s="77"/>
      <c r="P10" s="77"/>
    </row>
    <row r="11" spans="2:16" ht="21" customHeight="1" x14ac:dyDescent="0.2">
      <c r="D11" s="504" t="s">
        <v>168</v>
      </c>
      <c r="E11" s="504"/>
      <c r="H11" s="102"/>
      <c r="I11" s="492" t="s">
        <v>169</v>
      </c>
      <c r="J11" s="493"/>
      <c r="K11" s="76"/>
      <c r="L11" s="76"/>
      <c r="M11" s="76"/>
      <c r="O11" s="77"/>
      <c r="P11" s="77"/>
    </row>
    <row r="12" spans="2:16" ht="21" customHeight="1" x14ac:dyDescent="0.2">
      <c r="D12" s="515" t="s">
        <v>170</v>
      </c>
      <c r="E12" s="516"/>
      <c r="H12" s="102"/>
      <c r="I12" s="492" t="s">
        <v>171</v>
      </c>
      <c r="J12" s="493"/>
      <c r="K12" s="76"/>
      <c r="L12" s="76"/>
      <c r="M12" s="76"/>
      <c r="O12" s="77"/>
      <c r="P12" s="77"/>
    </row>
    <row r="13" spans="2:16" ht="21" customHeight="1" x14ac:dyDescent="0.2">
      <c r="D13" s="111" t="s">
        <v>172</v>
      </c>
      <c r="E13" s="112"/>
      <c r="H13" s="103"/>
      <c r="I13" s="492" t="s">
        <v>173</v>
      </c>
      <c r="J13" s="493"/>
      <c r="K13" s="76"/>
      <c r="L13" s="76"/>
      <c r="M13" s="76"/>
      <c r="O13" s="78"/>
      <c r="P13" s="78"/>
    </row>
    <row r="14" spans="2:16" ht="21" customHeight="1" x14ac:dyDescent="0.2">
      <c r="D14" s="519" t="s">
        <v>174</v>
      </c>
      <c r="E14" s="519"/>
      <c r="H14" s="104"/>
      <c r="I14" s="492" t="s">
        <v>175</v>
      </c>
      <c r="J14" s="493"/>
    </row>
    <row r="15" spans="2:16" ht="33.6" customHeight="1" x14ac:dyDescent="0.2"/>
    <row r="16" spans="2:16" s="80" customFormat="1" ht="51" customHeight="1" thickBot="1" x14ac:dyDescent="0.3">
      <c r="B16" s="100" t="s">
        <v>192</v>
      </c>
      <c r="C16" s="517" t="s">
        <v>180</v>
      </c>
      <c r="D16" s="518"/>
      <c r="E16" s="100" t="s">
        <v>176</v>
      </c>
      <c r="F16" s="100" t="s">
        <v>177</v>
      </c>
      <c r="G16" s="100" t="s">
        <v>181</v>
      </c>
      <c r="H16" s="100" t="s">
        <v>178</v>
      </c>
      <c r="I16" s="100" t="s">
        <v>182</v>
      </c>
      <c r="J16" s="100" t="s">
        <v>183</v>
      </c>
      <c r="K16" s="105" t="s">
        <v>184</v>
      </c>
    </row>
    <row r="17" spans="2:11" s="82" customFormat="1" ht="25.15" customHeight="1" thickTop="1" x14ac:dyDescent="0.25">
      <c r="B17" s="62"/>
      <c r="C17" s="500"/>
      <c r="D17" s="501"/>
      <c r="E17" s="62"/>
      <c r="F17" s="62"/>
      <c r="G17" s="62"/>
      <c r="H17" s="62"/>
      <c r="I17" s="62"/>
      <c r="J17" s="62"/>
      <c r="K17" s="51">
        <f>J17*G17</f>
        <v>0</v>
      </c>
    </row>
    <row r="18" spans="2:11" s="82" customFormat="1" ht="25.15" customHeight="1" x14ac:dyDescent="0.25">
      <c r="B18" s="62"/>
      <c r="C18" s="500"/>
      <c r="D18" s="501"/>
      <c r="E18" s="62"/>
      <c r="F18" s="62"/>
      <c r="G18" s="62"/>
      <c r="H18" s="62"/>
      <c r="I18" s="62"/>
      <c r="J18" s="62"/>
      <c r="K18" s="51">
        <f t="shared" ref="K18:K21" si="0">J18*G18</f>
        <v>0</v>
      </c>
    </row>
    <row r="19" spans="2:11" s="82" customFormat="1" ht="25.15" customHeight="1" x14ac:dyDescent="0.25">
      <c r="B19" s="62"/>
      <c r="C19" s="500"/>
      <c r="D19" s="501"/>
      <c r="E19" s="62"/>
      <c r="F19" s="62"/>
      <c r="G19" s="62"/>
      <c r="H19" s="62"/>
      <c r="I19" s="62"/>
      <c r="J19" s="62"/>
      <c r="K19" s="51">
        <f t="shared" si="0"/>
        <v>0</v>
      </c>
    </row>
    <row r="20" spans="2:11" s="82" customFormat="1" ht="25.15" customHeight="1" x14ac:dyDescent="0.25">
      <c r="B20" s="62"/>
      <c r="C20" s="500"/>
      <c r="D20" s="501"/>
      <c r="E20" s="62"/>
      <c r="F20" s="62"/>
      <c r="G20" s="62"/>
      <c r="H20" s="62"/>
      <c r="I20" s="62"/>
      <c r="J20" s="62"/>
      <c r="K20" s="51">
        <f t="shared" si="0"/>
        <v>0</v>
      </c>
    </row>
    <row r="21" spans="2:11" s="82" customFormat="1" ht="25.15" customHeight="1" x14ac:dyDescent="0.25">
      <c r="B21" s="62"/>
      <c r="C21" s="500"/>
      <c r="D21" s="501"/>
      <c r="E21" s="62"/>
      <c r="F21" s="62"/>
      <c r="G21" s="62"/>
      <c r="H21" s="62"/>
      <c r="I21" s="62"/>
      <c r="J21" s="62"/>
      <c r="K21" s="51">
        <f t="shared" si="0"/>
        <v>0</v>
      </c>
    </row>
    <row r="22" spans="2:11" s="82" customFormat="1" ht="39.6" hidden="1" customHeight="1" x14ac:dyDescent="0.25">
      <c r="C22" s="502" t="s">
        <v>179</v>
      </c>
      <c r="D22" s="503"/>
      <c r="E22" s="79" t="s">
        <v>176</v>
      </c>
      <c r="F22" s="79" t="s">
        <v>177</v>
      </c>
      <c r="G22" s="83"/>
      <c r="H22" s="84"/>
      <c r="I22" s="84"/>
      <c r="J22" s="84"/>
      <c r="K22" s="51"/>
    </row>
    <row r="23" spans="2:11" s="82" customFormat="1" ht="25.15" hidden="1" customHeight="1" x14ac:dyDescent="0.25">
      <c r="C23" s="496" t="s">
        <v>185</v>
      </c>
      <c r="D23" s="497"/>
      <c r="E23" s="85">
        <v>41640</v>
      </c>
      <c r="F23" s="81">
        <v>41820</v>
      </c>
      <c r="G23" s="86"/>
      <c r="H23" s="87"/>
      <c r="I23" s="87"/>
      <c r="J23" s="87"/>
      <c r="K23" s="51">
        <v>0</v>
      </c>
    </row>
    <row r="24" spans="2:11" s="82" customFormat="1" ht="25.15" hidden="1" customHeight="1" x14ac:dyDescent="0.25">
      <c r="C24" s="496" t="s">
        <v>186</v>
      </c>
      <c r="D24" s="497"/>
      <c r="E24" s="88">
        <v>41640</v>
      </c>
      <c r="F24" s="81">
        <v>41820</v>
      </c>
      <c r="G24" s="89"/>
      <c r="H24" s="87"/>
      <c r="I24" s="87"/>
      <c r="J24" s="87"/>
      <c r="K24" s="51">
        <v>0</v>
      </c>
    </row>
    <row r="25" spans="2:11" s="82" customFormat="1" ht="25.15" hidden="1" customHeight="1" x14ac:dyDescent="0.25">
      <c r="C25" s="498"/>
      <c r="D25" s="499"/>
      <c r="E25" s="85"/>
      <c r="F25" s="85"/>
      <c r="G25" s="89"/>
      <c r="H25" s="87"/>
      <c r="I25" s="87"/>
      <c r="J25" s="87"/>
      <c r="K25" s="51">
        <v>0</v>
      </c>
    </row>
    <row r="26" spans="2:11" s="82" customFormat="1" ht="25.15" hidden="1" customHeight="1" x14ac:dyDescent="0.25">
      <c r="C26" s="498"/>
      <c r="D26" s="499"/>
      <c r="E26" s="85"/>
      <c r="F26" s="85"/>
      <c r="G26" s="90"/>
      <c r="H26" s="91"/>
      <c r="I26" s="91"/>
      <c r="J26" s="91"/>
      <c r="K26" s="51">
        <v>0</v>
      </c>
    </row>
    <row r="27" spans="2:11" s="82" customFormat="1" ht="25.15" hidden="1" customHeight="1" x14ac:dyDescent="0.25">
      <c r="C27" s="505"/>
      <c r="D27" s="506"/>
      <c r="E27" s="92"/>
      <c r="F27" s="92"/>
      <c r="G27" s="93"/>
      <c r="H27" s="94"/>
      <c r="I27" s="94"/>
      <c r="J27" s="94"/>
      <c r="K27" s="51">
        <v>0</v>
      </c>
    </row>
    <row r="28" spans="2:11" s="82" customFormat="1" ht="25.15" customHeight="1" x14ac:dyDescent="0.25">
      <c r="C28" s="513"/>
      <c r="D28" s="513"/>
      <c r="E28" s="97"/>
      <c r="F28" s="97"/>
      <c r="G28" s="97"/>
      <c r="H28" s="98"/>
      <c r="I28" s="98"/>
      <c r="J28" s="98" t="s">
        <v>20</v>
      </c>
      <c r="K28" s="51">
        <f>SUM(K17:K21,K23:K27)</f>
        <v>0</v>
      </c>
    </row>
    <row r="29" spans="2:11" s="95" customFormat="1" ht="25.15" customHeight="1" x14ac:dyDescent="0.2">
      <c r="C29" s="514"/>
      <c r="D29" s="514"/>
      <c r="E29" s="99"/>
      <c r="F29" s="99"/>
      <c r="G29" s="99"/>
      <c r="H29" s="99"/>
      <c r="I29" s="99"/>
      <c r="J29" s="99"/>
    </row>
    <row r="30" spans="2:11" s="95" customFormat="1" ht="25.15" customHeight="1" x14ac:dyDescent="0.2"/>
    <row r="31" spans="2:11" s="95" customFormat="1" ht="25.15" customHeight="1" x14ac:dyDescent="0.2"/>
    <row r="32" spans="2:11" s="96" customFormat="1" ht="46.15" customHeight="1" x14ac:dyDescent="0.2">
      <c r="B32" s="494" t="s">
        <v>191</v>
      </c>
      <c r="C32" s="494"/>
      <c r="D32" s="494"/>
      <c r="E32" s="494"/>
      <c r="F32" s="494"/>
      <c r="G32" s="494"/>
      <c r="H32" s="494"/>
      <c r="I32" s="494"/>
      <c r="J32" s="494"/>
      <c r="K32" s="494"/>
    </row>
    <row r="72" ht="12.75" customHeight="1" x14ac:dyDescent="0.2"/>
    <row r="73" ht="12.75" customHeight="1" x14ac:dyDescent="0.2"/>
  </sheetData>
  <customSheetViews>
    <customSheetView guid="{CC421301-7D2A-4DBE-94A6-924C3287D0FE}" scale="40" showGridLines="0" hiddenRows="1" state="hidden">
      <selection activeCell="A6" sqref="A6:XFD15"/>
      <pageMargins left="0.7" right="0.7" top="0.75" bottom="0.75" header="0.3" footer="0.3"/>
    </customSheetView>
    <customSheetView guid="{4D895310-04B4-4FFF-ADA4-767CB2A31A7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CC421301-7D2A-4DBE-94A6-924C3287D0FE}" state="hidden">
      <pageMargins left="0.7" right="0.7" top="0.75" bottom="0.75" header="0.3" footer="0.3"/>
    </customSheetView>
    <customSheetView guid="{4D895310-04B4-4FFF-ADA4-767CB2A31A7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purl.org/dc/dcmitype/"/>
    <ds:schemaRef ds:uri="http://schemas.openxmlformats.org/package/2006/metadata/core-properties"/>
    <ds:schemaRef ds:uri="http://purl.org/dc/elements/1.1/"/>
    <ds:schemaRef ds:uri="http://schemas.microsoft.com/office/2006/documentManagement/types"/>
    <ds:schemaRef ds:uri="http://purl.org/dc/terms/"/>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Sheet2</vt:lpstr>
      <vt:lpstr>NEW-O-ERP 3.16.18</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'NEW-O-ERP 3.16.18'!Print_Area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D_O SWG</dc:creator>
  <cp:keywords>ERP;FY19</cp:keywords>
  <cp:lastModifiedBy>Lenovo User</cp:lastModifiedBy>
  <cp:lastPrinted>2018-03-10T16:23:43Z</cp:lastPrinted>
  <dcterms:created xsi:type="dcterms:W3CDTF">2017-01-26T15:15:03Z</dcterms:created>
  <dcterms:modified xsi:type="dcterms:W3CDTF">2018-03-17T14:16:44Z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