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2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1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19.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OC Transit Plan\OC Transit\FY 2019 Revised Form\TOC_Project Forms FY18-19\Final\"/>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customWorkbookViews>
    <customWorkbookView name="Christina Moon - Personal View" guid="{DD8B0582-F4C5-4735-BE31-C00FB856E242}" mergeInterval="0" personalView="1" xWindow="29" yWindow="109" windowWidth="1888" windowHeight="100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s="1"/>
  <c r="J14" i="1" l="1"/>
  <c r="G101" i="1"/>
  <c r="H101" i="1"/>
  <c r="I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E102" i="1" l="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<sst xmlns="http://schemas.openxmlformats.org/spreadsheetml/2006/main" count="718" uniqueCount="381">
  <si>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</si>
  <si>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</si>
  <si>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</si>
  <si>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</si>
  <si>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</si>
  <si>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</si>
  <si>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</si>
  <si>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</si>
  <si>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</si>
  <si>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</si>
  <si>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</si>
  <si>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</si>
  <si>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</si>
  <si>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</si>
  <si>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</si>
  <si>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</si>
  <si>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</si>
  <si>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</si>
  <si>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</si>
  <si>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</si>
  <si>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</si>
  <si>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</si>
  <si>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</si>
  <si>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</si>
  <si>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</si>
  <si>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</si>
  <si>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</si>
  <si>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</si>
  <si>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</si>
  <si>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</si>
  <si>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</si>
  <si>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</si>
  <si>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</si>
  <si>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</si>
  <si>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</si>
  <si>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</si>
  <si>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</si>
  <si>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</si>
  <si>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</si>
  <si>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</si>
  <si>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</si>
  <si>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</si>
  <si>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</si>
  <si>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</si>
  <si>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</si>
  <si>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</si>
  <si>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</si>
  <si>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</si>
  <si>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</si>
  <si>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</si>
  <si>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</si>
  <si>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</si>
  <si>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</si>
  <si>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</si>
  <si>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</si>
  <si>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</si>
  <si>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</si>
  <si>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</si>
  <si>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</si>
  <si>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</si>
  <si>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</si>
  <si>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</si>
  <si>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</si>
  <si>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</si>
  <si>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</si>
  <si>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</si>
  <si>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</si>
  <si>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</si>
  <si>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</si>
  <si>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</si>
  <si>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</si>
  <si>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</si>
  <si>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</si>
  <si>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</si>
  <si>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</si>
  <si>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</si>
  <si>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</si>
  <si>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</si>
  <si>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</si>
  <si>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</si>
  <si>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</si>
  <si>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</si>
  <si>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</si>
  <si>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</si>
  <si>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</si>
  <si>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</si>
  <si>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</si>
  <si>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</si>
  <si>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</si>
  <si>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</si>
  <si>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</si>
  <si>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</si>
  <si>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</si>
  <si>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</si>
  <si>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</si>
  <si>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</si>
  <si>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</si>
  <si>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</si>
  <si>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</si>
  <si>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</si>
  <si>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</si>
  <si>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</si>
  <si>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</si>
  <si>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</si>
  <si>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</si>
  <si>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</si>
  <si>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</si>
  <si>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</si>
  <si>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</si>
  <si>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</si>
  <si>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</si>
  <si>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</si>
  <si>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</si>
  <si>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</si>
  <si>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</si>
  <si>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</si>
  <si>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</si>
  <si>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</si>
  <si>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</si>
  <si>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</si>
  <si>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</si>
  <si>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</si>
  <si>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</si>
  <si>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</si>
  <si>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</si>
  <si>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</si>
  <si>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</si>
  <si>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</si>
  <si>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</si>
  <si>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</si>
  <si>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</si>
  <si>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</si>
  <si>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</si>
  <si>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</si>
  <si>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</si>
  <si>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</si>
  <si>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</si>
  <si>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</si>
  <si>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</si>
  <si>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</si>
  <si>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</si>
  <si>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</si>
  <si>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</si>
  <si>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</si>
  <si>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</si>
  <si>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</si>
  <si>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</si>
  <si>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</si>
  <si>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</si>
  <si>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</si>
  <si>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</si>
  <si>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</si>
  <si>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</si>
  <si>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</si>
  <si>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</si>
  <si>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</si>
  <si>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</si>
  <si>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</si>
  <si>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</si>
  <si>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</si>
  <si>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</si>
  <si>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</si>
  <si>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</si>
  <si>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</si>
  <si>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</si>
  <si>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</si>
  <si>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</si>
  <si>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</si>
  <si>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</si>
  <si>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</si>
  <si>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</si>
  <si>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</si>
  <si>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</si>
  <si>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</si>
  <si>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</si>
  <si>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</si>
  <si>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</si>
  <si>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</si>
  <si>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</si>
  <si>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</si>
  <si>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</si>
  <si>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</si>
  <si>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</si>
  <si>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</si>
  <si>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</si>
  <si>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</si>
  <si>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</si>
  <si>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</si>
  <si>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</si>
  <si>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</si>
  <si>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</si>
  <si>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</si>
  <si>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</si>
  <si>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</si>
  <si>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</si>
  <si>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</si>
  <si>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</si>
  <si>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</si>
  <si>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</si>
  <si>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</si>
  <si>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</si>
  <si>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</si>
  <si>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</si>
  <si>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</si>
  <si>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</si>
  <si>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</si>
  <si>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</si>
  <si>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</si>
  <si>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</si>
  <si>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</si>
  <si>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</si>
  <si>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</si>
  <si>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</si>
  <si>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</si>
  <si>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</si>
  <si>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</si>
  <si>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</si>
  <si>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</si>
  <si>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</si>
  <si>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</si>
  <si>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</si>
  <si>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</si>
  <si>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</si>
  <si>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</si>
  <si>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</si>
  <si>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</si>
  <si>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</si>
  <si>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</si>
  <si>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</si>
  <si>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</si>
  <si>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</si>
  <si>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</si>
  <si>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</si>
  <si>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</si>
  <si>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</si>
  <si>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</si>
  <si>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</si>
  <si>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</si>
  <si>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</si>
  <si>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</si>
  <si>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</si>
  <si>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</si>
  <si>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</si>
  <si>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</si>
  <si>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</si>
  <si>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</si>
  <si>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</si>
  <si>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</si>
  <si>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</si>
  <si>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</si>
  <si>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</si>
  <si>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</si>
  <si>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</si>
  <si>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</si>
  <si>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</si>
  <si>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</si>
  <si>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</si>
  <si>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</si>
  <si>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</si>
  <si>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</si>
  <si>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</si>
  <si>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</si>
  <si>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</si>
  <si>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</si>
  <si>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</si>
  <si>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</si>
  <si>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</si>
  <si>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</si>
  <si>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</si>
  <si>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</si>
  <si>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</si>
  <si>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</si>
  <si>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</si>
  <si>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</si>
  <si>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</si>
  <si>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</si>
  <si>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</si>
  <si>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</si>
  <si>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</si>
  <si>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</si>
  <si>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</si>
  <si>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</si>
  <si>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</si>
  <si>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</si>
  <si>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</si>
  <si>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</si>
  <si>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</si>
  <si>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</si>
  <si>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</si>
  <si>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</si>
  <si>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</si>
  <si>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</si>
  <si>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</si>
  <si>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</si>
  <si>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</si>
  <si>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</si>
  <si>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</si>
  <si>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</si>
  <si>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</si>
  <si>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</si>
  <si>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</si>
  <si>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</si>
  <si>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</si>
  <si>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</si>
  <si>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</si>
  <si>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</si>
  <si>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</si>
  <si>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</si>
  <si>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</si>
  <si>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</si>
  <si>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</si>
  <si>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</si>
  <si>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</si>
  <si>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</si>
  <si>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</si>
  <si>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</si>
  <si>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</si>
  <si>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</si>
  <si>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</si>
  <si>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</si>
  <si>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</si>
  <si>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</si>
  <si>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</si>
  <si>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</si>
  <si>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</si>
  <si>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</si>
  <si>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</si>
  <si>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</si>
  <si>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</si>
  <si>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</si>
  <si>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</si>
  <si>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</si>
  <si>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</si>
  <si>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</si>
  <si>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</si>
  <si>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</si>
  <si>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</si>
  <si>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</si>
  <si>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</si>
  <si>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</si>
  <si>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</si>
  <si>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</si>
  <si>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</si>
  <si>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</si>
  <si>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</si>
  <si>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</si>
  <si>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</si>
  <si>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</si>
  <si>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</si>
  <si>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</si>
  <si>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</si>
  <si>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</si>
  <si>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</si>
  <si>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</si>
  <si>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</si>
  <si>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</si>
  <si>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</si>
  <si>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</si>
  <si>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</si>
  <si>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</si>
  <si>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</si>
  <si>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</si>
  <si>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</si>
  <si>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</si>
  <si>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</si>
  <si>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</si>
  <si>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FY 2018</t>
  </si>
  <si>
    <t>Advertisement of bid and selection of contractor</t>
  </si>
  <si>
    <t>Project completion</t>
  </si>
  <si>
    <t xml:space="preserve">  Other (Describe) Required local match*</t>
  </si>
  <si>
    <t>Morgan Creek Greenway</t>
  </si>
  <si>
    <t>The Town anticipates going out to bid in early 2018.</t>
  </si>
  <si>
    <t>North and south sides of Morgan Creek, in Carrboro, beginning at the Smith Level Road bridge crossing the creek.</t>
  </si>
  <si>
    <t>Construction authorization</t>
  </si>
  <si>
    <t>Transit funds earmarked for project construction are intended to be applied toward the local match.  Additional local funds have not been identified to cover the shortfall if transit funds are withheld.</t>
  </si>
  <si>
    <t>Completion of the Morgan Creek Greenway will provide access to transit stops on South Greensboro Street and Merritt Mill Road to the north, as well as Frank Porter Graham Magnet School, Carrboro High School following Smith Level Road to the south, and Culbreth Road and Culbreth Middle School to the east.</t>
  </si>
  <si>
    <t>Numerous residents (single family, multi-family and seniors) live within 1/2 mile (the walking service area) of the corridor.  Carrboro Elementary School is within the 1/2 mile walk area.</t>
  </si>
  <si>
    <t>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t>
  </si>
  <si>
    <r>
      <rPr>
        <u/>
        <sz val="11"/>
        <rFont val="Calibri"/>
        <family val="2"/>
        <scheme val="minor"/>
      </rPr>
      <t>$199,837</t>
    </r>
    <r>
      <rPr>
        <sz val="11"/>
        <rFont val="Calibri"/>
        <family val="2"/>
        <scheme val="minor"/>
      </rPr>
      <t xml:space="preserve"> was earmarked in the adopted Orange County Transit Plan for the Morgan Creek Greenway for FY2018, to use toward the 20% local match for the construction. </t>
    </r>
  </si>
  <si>
    <r>
      <t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scheme val="minor"/>
      </rPr>
      <t>$199,837</t>
    </r>
    <r>
      <rPr>
        <sz val="11"/>
        <rFont val="Calibri"/>
        <family val="2"/>
        <scheme val="minor"/>
      </rPr>
      <t xml:space="preserve"> of Transit Tax revenue funds have been earmarked for FY 2018 to be use toward the local 20% match for construction.  </t>
    </r>
  </si>
  <si>
    <t>The completion of the Morgan Creek Greenway would complement the recently completed Smith Level Road project (U-2803) and future South Greensboro Street sidewalk program (C-5660). Morgan Creek Greenway not only connects with the S. Greensboro St. sidewalk but also enhances neighborhood access to the Chapel Hill Transit J, D, and JN Saturday routes.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</si>
</sst>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sz val="11"/>
      <name val="Calibri"/>
      <family val="2"/>
      <scheme val="minor"/>
    </font>
    <font>
      <u/>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9">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4" fontId="32" fillId="12" borderId="17" xfId="2" applyFont="1" applyFill="1" applyBorder="1" applyProtection="1">
      <protection locked="0"/>
    </xf>
    <xf numFmtId="166" fontId="32" fillId="8" borderId="17" xfId="1" applyNumberFormat="1" applyFont="1" applyFill="1" applyBorder="1"/>
    <xf numFmtId="166" fontId="87" fillId="8" borderId="16" xfId="1" applyNumberFormat="1" applyFont="1" applyFill="1" applyBorder="1"/>
    <xf numFmtId="44" fontId="32" fillId="12" borderId="17" xfId="2" applyFont="1" applyFill="1" applyBorder="1" applyAlignment="1" applyProtection="1">
      <alignment vertical="center"/>
      <protection locked="0"/>
    </xf>
    <xf numFmtId="0" fontId="88"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8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88" fillId="12" borderId="17" xfId="0" applyNumberFormat="1" applyFont="1" applyFill="1" applyBorder="1" applyAlignment="1" applyProtection="1">
      <alignment horizontal="center" vertical="center" wrapText="1"/>
      <protection locked="0"/>
    </xf>
    <xf numFmtId="0" fontId="32" fillId="12" borderId="17" xfId="0" applyNumberFormat="1" applyFont="1" applyFill="1" applyBorder="1" applyAlignment="1" applyProtection="1">
      <alignment horizontal="center" vertical="center" wrapText="1"/>
      <protection locked="0"/>
    </xf>
    <xf numFmtId="0" fontId="38" fillId="0" borderId="17" xfId="0" applyFont="1" applyBorder="1" applyAlignment="1">
      <alignment horizontal="left"/>
    </xf>
    <xf numFmtId="44" fontId="88" fillId="12" borderId="32" xfId="2" applyFont="1" applyFill="1" applyBorder="1" applyAlignment="1" applyProtection="1">
      <alignment horizontal="center"/>
      <protection locked="0"/>
    </xf>
    <xf numFmtId="44" fontId="8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303142464"/>
        <c:axId val="303144144"/>
      </c:barChart>
      <c:catAx>
        <c:axId val="30314246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144144"/>
        <c:crosses val="autoZero"/>
        <c:auto val="1"/>
        <c:lblAlgn val="ctr"/>
        <c:lblOffset val="100"/>
        <c:noMultiLvlLbl val="0"/>
      </c:catAx>
      <c:valAx>
        <c:axId val="30314414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03142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303041568"/>
        <c:axId val="303038208"/>
      </c:barChart>
      <c:catAx>
        <c:axId val="30304156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3038208"/>
        <c:crosses val="autoZero"/>
        <c:auto val="1"/>
        <c:lblAlgn val="ctr"/>
        <c:lblOffset val="100"/>
        <c:noMultiLvlLbl val="0"/>
      </c:catAx>
      <c:valAx>
        <c:axId val="3030382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030415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292908832"/>
        <c:axId val="292908272"/>
      </c:barChart>
      <c:catAx>
        <c:axId val="292908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2908272"/>
        <c:crosses val="autoZero"/>
        <c:auto val="1"/>
        <c:lblAlgn val="ctr"/>
        <c:lblOffset val="100"/>
        <c:noMultiLvlLbl val="0"/>
      </c:catAx>
      <c:valAx>
        <c:axId val="292908272"/>
        <c:scaling>
          <c:orientation val="minMax"/>
        </c:scaling>
        <c:delete val="1"/>
        <c:axPos val="l"/>
        <c:numFmt formatCode="_(&quot;$&quot;* #,##0_);_(&quot;$&quot;* \(#,##0\);_(&quot;$&quot;* &quot;-&quot;??_);_(@_)" sourceLinked="1"/>
        <c:majorTickMark val="none"/>
        <c:minorTickMark val="none"/>
        <c:tickLblPos val="nextTo"/>
        <c:crossAx val="2929088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380608624"/>
        <c:axId val="380609184"/>
      </c:barChart>
      <c:catAx>
        <c:axId val="3806086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80609184"/>
        <c:crosses val="autoZero"/>
        <c:auto val="1"/>
        <c:lblAlgn val="ctr"/>
        <c:lblOffset val="100"/>
        <c:noMultiLvlLbl val="0"/>
      </c:catAx>
      <c:valAx>
        <c:axId val="380609184"/>
        <c:scaling>
          <c:orientation val="minMax"/>
        </c:scaling>
        <c:delete val="1"/>
        <c:axPos val="l"/>
        <c:numFmt formatCode="_(&quot;$&quot;* #,##0_);_(&quot;$&quot;* \(#,##0\);_(&quot;$&quot;* &quot;-&quot;??_);_(@_)" sourceLinked="1"/>
        <c:majorTickMark val="none"/>
        <c:minorTickMark val="none"/>
        <c:tickLblPos val="nextTo"/>
        <c:crossAx val="3806086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23044"/>
              <a:ext cx="2395884" cy="201630"/>
              <a:chOff x="5533117" y="9125336"/>
              <a:chExt cx="2403097" cy="204199"/>
            </a:xfrm>
          </xdr:grpSpPr>
          <xdr:sp macro="" textlink="">
            <xdr:nvSpPr>
              <xdr:cNvPr id="2075" name="Check Box 27" hidden="1">
                <a:extLst>
                  <a:ext uri="{63B3BB69-23CF-44E3-9099-C40C66FF867C}">
                    <a14:compatExt spid="_x0000_s2075"/>
                  </a:ext>
                </a:extLst>
              </xdr:cNvPr>
              <xdr:cNvSpPr/>
            </xdr:nvSpPr>
            <xdr:spPr bwMode="auto">
              <a:xfrm>
                <a:off x="6831158" y="9125497"/>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7" y="9125336"/>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3405" y="8772525"/>
              <a:ext cx="4738482" cy="180975"/>
              <a:chOff x="4372804" y="8739395"/>
              <a:chExt cx="4743450"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0"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8630" y="6532245"/>
              <a:ext cx="4882243" cy="1306830"/>
              <a:chOff x="4269171" y="6512801"/>
              <a:chExt cx="4880930" cy="130655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44150"/>
              <a:ext cx="3339421" cy="161925"/>
              <a:chOff x="5305244" y="10346328"/>
              <a:chExt cx="3350180" cy="161925"/>
            </a:xfrm>
          </xdr:grpSpPr>
          <xdr:sp macro="" textlink="">
            <xdr:nvSpPr>
              <xdr:cNvPr id="2113" name="Check Box 65" hidden="1">
                <a:extLst>
                  <a:ext uri="{63B3BB69-23CF-44E3-9099-C40C66FF867C}">
                    <a14:compatExt spid="_x0000_s2113"/>
                  </a:ext>
                </a:extLst>
              </xdr:cNvPr>
              <xdr:cNvSpPr/>
            </xdr:nvSpPr>
            <xdr:spPr bwMode="auto">
              <a:xfrm>
                <a:off x="5305244"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28"/>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1320" y="25150287"/>
              <a:ext cx="2403027" cy="205916"/>
              <a:chOff x="5533090" y="9125426"/>
              <a:chExt cx="2403111" cy="204102"/>
            </a:xfrm>
          </xdr:grpSpPr>
          <xdr:sp macro="" textlink="">
            <xdr:nvSpPr>
              <xdr:cNvPr id="2117" name="Check Box 69" hidden="1">
                <a:extLst>
                  <a:ext uri="{63B3BB69-23CF-44E3-9099-C40C66FF867C}">
                    <a14:compatExt spid="_x0000_s2117"/>
                  </a:ext>
                </a:extLst>
              </xdr:cNvPr>
              <xdr:cNvSpPr/>
            </xdr:nvSpPr>
            <xdr:spPr bwMode="auto">
              <a:xfrm>
                <a:off x="6831149"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0" Type="http://schemas.openxmlformats.org/officeDocument/2006/relationships/revisionLog" Target="revisionLog20.xml"/><Relationship Id="rId16" Type="http://schemas.openxmlformats.org/officeDocument/2006/relationships/revisionLog" Target="revisionLog16.xml"/><Relationship Id="rId11" Type="http://schemas.openxmlformats.org/officeDocument/2006/relationships/revisionLog" Target="revisionLog11.xml"/><Relationship Id="rId6" Type="http://schemas.openxmlformats.org/officeDocument/2006/relationships/revisionLog" Target="revisionLog6.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2A7A53F-DCD9-47C8-B122-E61BBFD75FF3}" diskRevisions="1" revisionId="253" version="10" protected="1">
  <header guid="{73496E2B-FFE9-4611-A210-66E36BBBE058}" dateTime="2017-12-06T16:32:33" maxSheetId="12" userName="Christina Moon" r:id="rId3" minRId="12" maxRId="32">
    <sheetIdMap count="11">
      <sheetId val="1"/>
      <sheetId val="2"/>
      <sheetId val="3"/>
      <sheetId val="4"/>
      <sheetId val="5"/>
      <sheetId val="6"/>
      <sheetId val="7"/>
      <sheetId val="8"/>
      <sheetId val="9"/>
      <sheetId val="10"/>
      <sheetId val="11"/>
    </sheetIdMap>
  </header>
  <header guid="{CED76E43-C7E0-469B-9706-63C287E2C3EA}" dateTime="2017-12-08T15:13:13" maxSheetId="12" userName="Christina Moon" r:id="rId4" minRId="44" maxRId="57">
    <sheetIdMap count="11">
      <sheetId val="1"/>
      <sheetId val="2"/>
      <sheetId val="3"/>
      <sheetId val="4"/>
      <sheetId val="5"/>
      <sheetId val="6"/>
      <sheetId val="7"/>
      <sheetId val="8"/>
      <sheetId val="9"/>
      <sheetId val="10"/>
      <sheetId val="11"/>
    </sheetIdMap>
  </header>
  <header guid="{810E5ED1-D30C-4421-826D-A0568CABE0F5}" dateTime="2017-12-08T15:16:04" maxSheetId="12" userName="Christina Moon" r:id="rId5">
    <sheetIdMap count="11">
      <sheetId val="1"/>
      <sheetId val="2"/>
      <sheetId val="3"/>
      <sheetId val="4"/>
      <sheetId val="5"/>
      <sheetId val="6"/>
      <sheetId val="7"/>
      <sheetId val="8"/>
      <sheetId val="9"/>
      <sheetId val="10"/>
      <sheetId val="11"/>
    </sheetIdMap>
  </header>
  <header guid="{7CA98CBF-A484-4F80-897C-0A510445F7B1}" dateTime="2017-12-12T16:04:04" maxSheetId="12" userName="Christina Moon" r:id="rId6" minRId="80" maxRId="84">
    <sheetIdMap count="11">
      <sheetId val="1"/>
      <sheetId val="2"/>
      <sheetId val="3"/>
      <sheetId val="4"/>
      <sheetId val="5"/>
      <sheetId val="6"/>
      <sheetId val="7"/>
      <sheetId val="8"/>
      <sheetId val="9"/>
      <sheetId val="10"/>
      <sheetId val="11"/>
    </sheetIdMap>
  </header>
  <header guid="{4AA52A08-A92F-411A-A353-4A2DECCDA39B}" dateTime="2017-12-13T17:32:18" maxSheetId="12" userName="Christina Moon" r:id="rId7">
    <sheetIdMap count="11">
      <sheetId val="1"/>
      <sheetId val="2"/>
      <sheetId val="3"/>
      <sheetId val="4"/>
      <sheetId val="5"/>
      <sheetId val="6"/>
      <sheetId val="7"/>
      <sheetId val="8"/>
      <sheetId val="9"/>
      <sheetId val="10"/>
      <sheetId val="11"/>
    </sheetIdMap>
  </header>
  <header guid="{9F8F7D0A-3DF4-47A5-8169-89D1C14AF421}" dateTime="2017-12-13T18:45:55" maxSheetId="12" userName="Christina Moon" r:id="rId8" minRId="107" maxRId="121">
    <sheetIdMap count="11">
      <sheetId val="1"/>
      <sheetId val="2"/>
      <sheetId val="3"/>
      <sheetId val="4"/>
      <sheetId val="5"/>
      <sheetId val="6"/>
      <sheetId val="7"/>
      <sheetId val="8"/>
      <sheetId val="9"/>
      <sheetId val="10"/>
      <sheetId val="11"/>
    </sheetIdMap>
  </header>
  <header guid="{FB7F44DF-A859-4018-A0E5-E0D409B1FABF}" dateTime="2017-12-13T18:59:44" maxSheetId="12" userName="Christina Moon" r:id="rId9" minRId="133" maxRId="141">
    <sheetIdMap count="11">
      <sheetId val="1"/>
      <sheetId val="2"/>
      <sheetId val="3"/>
      <sheetId val="4"/>
      <sheetId val="5"/>
      <sheetId val="6"/>
      <sheetId val="7"/>
      <sheetId val="8"/>
      <sheetId val="9"/>
      <sheetId val="10"/>
      <sheetId val="11"/>
    </sheetIdMap>
  </header>
  <header guid="{21506115-D8B3-4522-8D55-61B151A9351F}" dateTime="2017-12-13T19:19:41" maxSheetId="12" userName="Christina Moon" r:id="rId10" minRId="153" maxRId="167">
    <sheetIdMap count="11">
      <sheetId val="1"/>
      <sheetId val="2"/>
      <sheetId val="3"/>
      <sheetId val="4"/>
      <sheetId val="5"/>
      <sheetId val="6"/>
      <sheetId val="7"/>
      <sheetId val="8"/>
      <sheetId val="9"/>
      <sheetId val="10"/>
      <sheetId val="11"/>
    </sheetIdMap>
  </header>
  <header guid="{CE88CD21-7FE5-42B9-9F15-C3055A63DB2F}" dateTime="2017-12-13T19:26:46" maxSheetId="12" userName="Christina Moon" r:id="rId11" minRId="168">
    <sheetIdMap count="11">
      <sheetId val="1"/>
      <sheetId val="2"/>
      <sheetId val="3"/>
      <sheetId val="4"/>
      <sheetId val="5"/>
      <sheetId val="6"/>
      <sheetId val="7"/>
      <sheetId val="8"/>
      <sheetId val="9"/>
      <sheetId val="10"/>
      <sheetId val="11"/>
    </sheetIdMap>
  </header>
  <header guid="{3D3B4C96-52ED-4A6B-856F-C9B286C60663}" dateTime="2017-12-13T19:35:03" maxSheetId="12" userName="Christina Moon" r:id="rId12" minRId="169" maxRId="170">
    <sheetIdMap count="11">
      <sheetId val="1"/>
      <sheetId val="2"/>
      <sheetId val="3"/>
      <sheetId val="4"/>
      <sheetId val="5"/>
      <sheetId val="6"/>
      <sheetId val="7"/>
      <sheetId val="8"/>
      <sheetId val="9"/>
      <sheetId val="10"/>
      <sheetId val="11"/>
    </sheetIdMap>
  </header>
  <header guid="{56663FC7-6D3E-4A26-981B-C6A6E84BB031}" dateTime="2017-12-13T19:36:46" maxSheetId="12" userName="Christina Moon" r:id="rId13">
    <sheetIdMap count="11">
      <sheetId val="1"/>
      <sheetId val="2"/>
      <sheetId val="3"/>
      <sheetId val="4"/>
      <sheetId val="5"/>
      <sheetId val="6"/>
      <sheetId val="7"/>
      <sheetId val="8"/>
      <sheetId val="9"/>
      <sheetId val="10"/>
      <sheetId val="11"/>
    </sheetIdMap>
  </header>
  <header guid="{2D4CDDB6-6984-41A2-B294-CA944A966258}" dateTime="2017-12-13T19:41:40" maxSheetId="12" userName="Christina Moon" r:id="rId14" minRId="182" maxRId="186">
    <sheetIdMap count="11">
      <sheetId val="1"/>
      <sheetId val="2"/>
      <sheetId val="3"/>
      <sheetId val="4"/>
      <sheetId val="5"/>
      <sheetId val="6"/>
      <sheetId val="7"/>
      <sheetId val="8"/>
      <sheetId val="9"/>
      <sheetId val="10"/>
      <sheetId val="11"/>
    </sheetIdMap>
  </header>
  <header guid="{03EFAF8C-69C0-42EF-81BE-AEEE5C47EF76}" dateTime="2017-12-13T21:51:13" maxSheetId="12" userName="Christina Moon" r:id="rId15" minRId="198" maxRId="201">
    <sheetIdMap count="11">
      <sheetId val="1"/>
      <sheetId val="2"/>
      <sheetId val="3"/>
      <sheetId val="4"/>
      <sheetId val="5"/>
      <sheetId val="6"/>
      <sheetId val="7"/>
      <sheetId val="8"/>
      <sheetId val="9"/>
      <sheetId val="10"/>
      <sheetId val="11"/>
    </sheetIdMap>
  </header>
  <header guid="{752DD1B1-88E0-4360-A781-BC00BBA63193}" dateTime="2017-12-13T22:01:17" maxSheetId="12" userName="Christina Moon" r:id="rId16" minRId="202" maxRId="212">
    <sheetIdMap count="11">
      <sheetId val="1"/>
      <sheetId val="2"/>
      <sheetId val="3"/>
      <sheetId val="4"/>
      <sheetId val="5"/>
      <sheetId val="6"/>
      <sheetId val="7"/>
      <sheetId val="8"/>
      <sheetId val="9"/>
      <sheetId val="10"/>
      <sheetId val="11"/>
    </sheetIdMap>
  </header>
  <header guid="{33777F0F-C38A-4A9B-81A6-7B8A6E543BE4}" dateTime="2017-12-14T14:10:56" maxSheetId="12" userName="Christina Moon" r:id="rId17" minRId="213" maxRId="216">
    <sheetIdMap count="11">
      <sheetId val="1"/>
      <sheetId val="2"/>
      <sheetId val="3"/>
      <sheetId val="4"/>
      <sheetId val="5"/>
      <sheetId val="6"/>
      <sheetId val="7"/>
      <sheetId val="8"/>
      <sheetId val="9"/>
      <sheetId val="10"/>
      <sheetId val="11"/>
    </sheetIdMap>
  </header>
  <header guid="{E5A5244F-2C24-4F58-8654-7790EFE50980}" dateTime="2017-12-14T15:10:24" maxSheetId="12" userName="Christina Moon" r:id="rId18" minRId="217" maxRId="222">
    <sheetIdMap count="11">
      <sheetId val="1"/>
      <sheetId val="2"/>
      <sheetId val="3"/>
      <sheetId val="4"/>
      <sheetId val="5"/>
      <sheetId val="6"/>
      <sheetId val="7"/>
      <sheetId val="8"/>
      <sheetId val="9"/>
      <sheetId val="10"/>
      <sheetId val="11"/>
    </sheetIdMap>
  </header>
  <header guid="{295B63E9-6770-454B-88B9-05909B356116}" dateTime="2017-12-14T15:23:26" maxSheetId="12" userName="Christina Moon" r:id="rId19" minRId="223" maxRId="228">
    <sheetIdMap count="11">
      <sheetId val="1"/>
      <sheetId val="2"/>
      <sheetId val="3"/>
      <sheetId val="4"/>
      <sheetId val="5"/>
      <sheetId val="6"/>
      <sheetId val="7"/>
      <sheetId val="8"/>
      <sheetId val="9"/>
      <sheetId val="10"/>
      <sheetId val="11"/>
    </sheetIdMap>
  </header>
  <header guid="{18A0BFB7-84D9-4D65-A500-3D042C258A2E}" dateTime="2017-12-14T16:14:37" maxSheetId="12" userName="Christina Moon" r:id="rId20" minRId="229">
    <sheetIdMap count="11">
      <sheetId val="1"/>
      <sheetId val="2"/>
      <sheetId val="3"/>
      <sheetId val="4"/>
      <sheetId val="5"/>
      <sheetId val="6"/>
      <sheetId val="7"/>
      <sheetId val="8"/>
      <sheetId val="9"/>
      <sheetId val="10"/>
      <sheetId val="11"/>
    </sheetIdMap>
  </header>
  <header guid="{F2A7A53F-DCD9-47C8-B122-E61BBFD75FF3}" dateTime="2017-12-15T12:47:16" maxSheetId="12" userName="Christina Moon" r:id="rId21" minRId="241" maxRId="242">
    <sheetIdMap count="11">
      <sheetId val="1"/>
      <sheetId val="2"/>
      <sheetId val="3"/>
      <sheetId val="4"/>
      <sheetId val="5"/>
      <sheetId val="6"/>
      <sheetId val="7"/>
      <sheetId val="8"/>
      <sheetId val="9"/>
      <sheetId val="10"/>
      <sheetId val="11"/>
    </sheetIdMap>
  </header>
</header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3" sId="1">
    <oc r="B17" t="inlineStr">
      <is>
        <r>
          <t xml:space="preserve">Bike-ped infrastructure improvements (bike lanes &amp; a sidewalk on one side/sidepath) along Estes Drive from North Greensboro Street, to Martin Luther King Boulevard.  The bike-ped project has been programmed in the FY2018-2027 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scheduled for construction in 2018.</t>
        </r>
      </is>
    </oc>
    <nc r="B17" t="inlineStr">
      <is>
        <r>
          <t xml:space="preserve">Bike-ped infrastructure improvements (bike lanes &amp; a sidewalk on one side/sidepath) along Estes Drive from North Greensboro Street, to Martin Luther King Boulevard will be installed in Carrboro and Chapel Hill as a joint project.  The bike-ped project has been programmed in the FY2018-2027 STIP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are scheduled for construction in 2018.</t>
        </r>
      </is>
    </nc>
  </rcc>
  <rcc rId="154" sId="1" numFmtId="34">
    <oc r="H105">
      <v>31889</v>
    </oc>
    <nc r="H105">
      <v>37203</v>
    </nc>
  </rcc>
  <rcc rId="155" sId="1">
    <oc r="D14" t="inlineStr">
      <is>
        <t>FY 2021</t>
      </is>
    </oc>
    <nc r="D14" t="inlineStr">
      <is>
        <t>FY 2023</t>
      </is>
    </nc>
  </rcc>
  <rcc rId="156" sId="1">
    <nc r="B84" t="inlineStr">
      <is>
        <t>Bike-ped improvements to Estes Drive is included in the Carrboro Safe Routes to School Plan, Sidewalk policy, 2014-2020 Local Priority List and SPOT 3.0 bicycle and pedestrian list.</t>
      </is>
    </nc>
  </rcc>
  <rcc rId="157" sId="1" numFmtId="34">
    <nc r="D98">
      <v>562000</v>
    </nc>
  </rcc>
  <rcc rId="158" sId="1" numFmtId="34">
    <nc r="D100">
      <v>141000</v>
    </nc>
  </rcc>
  <rcc rId="159" sId="1" numFmtId="34">
    <nc r="E98">
      <v>154000</v>
    </nc>
  </rcc>
  <rcc rId="160" sId="1" numFmtId="34">
    <nc r="E100">
      <v>38000</v>
    </nc>
  </rcc>
  <rcc rId="161" sId="1" numFmtId="34">
    <nc r="F98">
      <v>2812000</v>
    </nc>
  </rcc>
  <rcc rId="162" sId="1" numFmtId="34">
    <nc r="F100">
      <v>703000</v>
    </nc>
  </rcc>
  <rcc rId="163" sId="1">
    <oc r="B100" t="inlineStr">
      <is>
        <t xml:space="preserve">  Other (Describe)</t>
      </is>
    </oc>
    <nc r="B100" t="inlineStr">
      <is>
        <t xml:space="preserve">  Other (Describe) Required local match*</t>
      </is>
    </nc>
  </rcc>
  <rcc rId="164" sId="1" numFmtId="34">
    <nc r="D135">
      <v>703000</v>
    </nc>
  </rcc>
  <rcc rId="165" sId="1" numFmtId="34">
    <nc r="E134">
      <v>192000</v>
    </nc>
  </rcc>
  <rcc rId="166" sId="1" numFmtId="34">
    <nc r="F136">
      <v>3515000</v>
    </nc>
  </rcc>
  <rcc rId="167" sId="1">
    <oc r="B145" t="inlineStr">
      <is>
        <t xml:space="preserve">Transit tax district funds would be applied toward the local match for the Carrboro portion of the Estes Drive bike-ped project.  80% of project costs have been programmed in the FY 2015-2027 STIP using TAP funds.  </t>
      </is>
    </oc>
    <nc r="B145" t="inlineStr">
      <is>
        <t xml:space="preserve">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(totally approximately $1,.  80% of project costs have been programmed in the FY 2015-2027 STIP using federal TAP funds.  </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8" sId="1">
    <oc r="B145" t="inlineStr">
      <is>
        <t xml:space="preserve">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(totally approximately $1,.  80% of project costs have been programmed in the FY 2015-2027 STIP using federal TAP funds.  </t>
      </is>
    </oc>
    <n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$37,203 of transit tax funds was identified for FY 2018 to be applied toward Carrboro's local match for the design work.</t>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69" sId="1">
    <o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$37,203 of transit tax funds was identified for FY 2018 to be applied toward Carrboro's local match for the design work.</t>
      </is>
    </oc>
    <n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Transit tax funds have been identified for the Carrboro portion of the this projects with the following breakdown: $37,203 for FY 2018 to be applied toward the local match for the design work, $10,426 for FY 2020 toward ROW acquisition and $202,381 in FY 2021, for construction.</t>
      </is>
    </nc>
  </rcc>
  <rcc rId="170" sId="1">
    <oc r="E92">
      <f>(E127+E139)-SUM(E101)</f>
    </oc>
    <nc r="E92">
      <f>(E127+E139)-SUM(E101)</f>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2" sId="1" numFmtId="4">
    <oc r="C6">
      <v>3</v>
    </oc>
    <nc r="C6">
      <v>4</v>
    </nc>
  </rcc>
  <rcc rId="183" sId="1">
    <oc r="B11" t="inlineStr">
      <is>
        <t>Estes Drive Bike-Ped Improvements</t>
      </is>
    </oc>
    <nc r="B11" t="inlineStr">
      <is>
        <t>Morgan Creek Greenway</t>
      </is>
    </nc>
  </rcc>
  <rcc rId="184" sId="1">
    <oc r="D14" t="inlineStr">
      <is>
        <t>FY 2023</t>
      </is>
    </oc>
    <nc r="D14" t="inlineStr">
      <is>
        <t>FY 2020</t>
      </is>
    </nc>
  </rcc>
  <rfmt sheetId="1" sqref="F14:H15" start="0" length="2147483647">
    <dxf>
      <font>
        <color rgb="FFFF0000"/>
      </font>
    </dxf>
  </rfmt>
  <rfmt sheetId="1" sqref="B17:J17" start="0" length="2147483647">
    <dxf>
      <font>
        <color rgb="FFFF0000"/>
      </font>
    </dxf>
  </rfmt>
  <rfmt sheetId="1" sqref="B22:C22" start="0" length="2147483647">
    <dxf>
      <font>
        <color rgb="FFFF0000"/>
      </font>
    </dxf>
  </rfmt>
  <rfmt sheetId="1" sqref="D22:F22" start="0" length="2147483647">
    <dxf>
      <font>
        <color rgb="FFFF0000"/>
      </font>
    </dxf>
  </rfmt>
  <rfmt sheetId="1" sqref="G22:J22" start="0" length="2147483647">
    <dxf>
      <font>
        <color rgb="FFFF0000"/>
      </font>
    </dxf>
  </rfmt>
  <rfmt sheetId="1" sqref="B43:J43" start="0" length="2147483647">
    <dxf>
      <font>
        <color rgb="FFFF0000"/>
      </font>
    </dxf>
  </rfmt>
  <rcc rId="185" sId="1">
    <oc r="B45" t="inlineStr">
      <is>
        <t>Transit funds earmarked for design and construction of the project are intended to be applied toward the local match.  Additional local funds have not been identified for this project to cover the shortfall if the transit funds are withheld.</t>
      </is>
    </oc>
    <nc r="B45" t="inlineStr">
      <is>
        <t>Transit funds earmarked for project construction are intended to be applied toward the local match.  Additional local funds have not been identified for this project to cover the shortfall if the transit funds are withheld.</t>
      </is>
    </nc>
  </rcc>
  <rcc rId="186" sId="1">
    <oc r="D48" t="inlineStr">
      <is>
        <t>Initiation and completion of preliminary design (construction authorization)</t>
      </is>
    </oc>
    <nc r="D48" t="inlineStr">
      <is>
        <t>Completion of preliminary design (construction authorization)</t>
      </is>
    </nc>
  </rcc>
  <rfmt sheetId="1" sqref="B84:J84" start="0" length="2147483647">
    <dxf>
      <font>
        <color rgb="FFFF0000"/>
      </font>
    </dxf>
  </rfmt>
  <rfmt sheetId="1" sqref="D98:F102" start="0" length="2147483647">
    <dxf>
      <font>
        <color rgb="FFFF0000"/>
      </font>
    </dxf>
  </rfmt>
  <rfmt sheetId="1" sqref="H105:I105" start="0" length="2147483647">
    <dxf>
      <font>
        <color rgb="FFFF0000"/>
      </font>
    </dxf>
  </rfmt>
  <rfmt sheetId="1" sqref="D133:F138" start="0" length="2147483647">
    <dxf>
      <font>
        <color rgb="FFFF0000"/>
      </font>
    </dxf>
  </rfmt>
  <rfmt sheetId="1" sqref="B145:J145" start="0" length="2147483647">
    <dxf>
      <font>
        <color rgb="FFFF0000"/>
      </font>
    </dxf>
  </rfmt>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8" sId="1" odxf="1" dxf="1">
    <oc r="F14" t="inlineStr">
      <is>
        <t>The Town anticipates intitiating the muncipal agreement process in FY 2018, depending on the schedule for the corridor study (18TOC_CO2).</t>
      </is>
    </oc>
    <nc r="F14" t="inlineStr">
      <is>
        <t>The Town anticipates going out to bid in early 2018.</t>
      </is>
    </nc>
    <odxf>
      <font>
        <sz val="11"/>
        <color rgb="FFFF0000"/>
        <name val="Calibri"/>
        <scheme val="minor"/>
      </font>
    </odxf>
    <ndxf>
      <font>
        <sz val="11"/>
        <color auto="1"/>
        <name val="Calibri"/>
        <scheme val="minor"/>
      </font>
    </ndxf>
  </rcc>
  <rcc rId="199" sId="1">
    <oc r="B17" t="inlineStr">
      <is>
        <r>
          <t xml:space="preserve">Bike-ped infrastructure improvements (bike lanes &amp; a sidewalk on one side/sidepath) along Estes Drive from North Greensboro Street, to Martin Luther King Boulevard will be installed in Carrboro and Chapel Hill as a joint project.  The bike-ped project has been programmed in the FY2018-2027 STIP as TIP# EB-5886, with an anticipated let date of FY 2021.  </t>
        </r>
        <r>
          <rPr>
            <u/>
            <sz val="11"/>
            <color rgb="FFFF0000"/>
            <rFont val="Calibri"/>
            <family val="2"/>
          </rPr>
          <t>$37,203</t>
        </r>
        <r>
          <rPr>
            <sz val="11"/>
            <color rgb="FFFF0000"/>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are scheduled for construction in 2018.</t>
        </r>
      </is>
    </oc>
    <nc r="B17" t="inlineStr">
      <is>
        <r>
          <t xml:space="preserve">The Morgan Creek Greenway (TIP #EL-4828) will connnect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Elementary School.   The bike-ped project has been programmed in the as TIP# EL-4828.  Preliminary design is nearing completion, with construction authorization targetted for early 2018 and a let date shortly thereafter--FY 2018.    </t>
        </r>
        <r>
          <rPr>
            <u/>
            <sz val="11"/>
            <color rgb="FFFF0000"/>
            <rFont val="Calibri"/>
            <family val="2"/>
          </rPr>
          <t>$199,837</t>
        </r>
        <r>
          <rPr>
            <sz val="11"/>
            <color rgb="FFFF0000"/>
            <rFont val="Calibri"/>
            <family val="2"/>
          </rPr>
          <t xml:space="preserve"> of Transit Tax revenue funds have been earmarked for FY 2018 to be use toward the local 20% match for construction.  </t>
        </r>
      </is>
    </nc>
  </rcc>
  <rcc rId="200" sId="1">
    <oc r="B22" t="inlineStr">
      <is>
        <t>Town of Carrboro &amp; Town of Chapel Hill, Estes Drive (SR 1780)</t>
      </is>
    </oc>
    <nc r="B22" t="inlineStr">
      <is>
        <t>North and south sides of Morgan Creek, in Carrboro, beginning at the Smith Level Road bridge crossing the creek.</t>
      </is>
    </nc>
  </rcc>
  <rfmt sheetId="1" sqref="B17:J17" start="0" length="2147483647">
    <dxf>
      <font>
        <color auto="1"/>
      </font>
    </dxf>
  </rfmt>
  <rfmt sheetId="1" sqref="B22:C22" start="0" length="2147483647">
    <dxf>
      <font>
        <color auto="1"/>
      </font>
    </dxf>
  </rfmt>
  <rcc rId="201" sId="1">
    <oc r="D48" t="inlineStr">
      <is>
        <t>Completion of preliminary design (construction authorization)</t>
      </is>
    </oc>
    <nc r="D48" t="inlineStr">
      <is>
        <t>Construction authorization</t>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02" sId="1">
    <oc r="B145" t="inlineStr">
      <is>
        <t>The financial estimates in F.1 and F.3 reflect funding for the entire project from Martin Luther Kind Boulevard to North Greensboro Street.  Transit tax district funds (approved as part of the Orange County Transit Plan) would be applied toward the local match for the Carrboro portion of the Estes Drive bike-ped project (approximately $1,094,527 for design, ROW and construction).  80% of the total project costs for Chapel Hill and Carrboro have been programmed in the FY 2015-2027 STIP using federal TAP funds.  Transit tax funds have been identified for the Carrboro portion of the this projects with the following breakdown: $37,203 for FY 2018 to be applied toward the local match for the design work, $10,426 for FY 2020 toward ROW acquisition and $202,381 in FY 2021, for construction.</t>
      </is>
    </oc>
    <nc r="B145" t="inlineStr">
      <is>
        <r>
          <t xml:space="preserve">The financial estimates in F.1 and F.3 reflect funding for phases one and two of the Morgan Creek Greenway.  </t>
        </r>
        <r>
          <rPr>
            <u/>
            <sz val="11"/>
            <color rgb="FFFF0000"/>
            <rFont val="Calibri"/>
            <family val="2"/>
          </rPr>
          <t>$199,837</t>
        </r>
        <r>
          <rPr>
            <sz val="11"/>
            <color rgb="FFFF0000"/>
            <rFont val="Calibri"/>
            <family val="2"/>
          </rPr>
          <t xml:space="preserve"> was earmarked in the adopted Orange County Transit Plan for use toward the construction local match during FY 2018.  </t>
        </r>
      </is>
    </nc>
  </rcc>
  <rcc rId="203" sId="1" numFmtId="34">
    <oc r="H105">
      <v>37203</v>
    </oc>
    <nc r="H105">
      <v>199837</v>
    </nc>
  </rcc>
  <rcc rId="204" sId="1" numFmtId="34">
    <oc r="D98">
      <v>562000</v>
    </oc>
    <nc r="D98">
      <v>1521471</v>
    </nc>
  </rcc>
  <rcc rId="205" sId="1" numFmtId="34">
    <oc r="E98">
      <v>154000</v>
    </oc>
    <nc r="E98"/>
  </rcc>
  <rcc rId="206" sId="1" numFmtId="34">
    <oc r="F98">
      <v>2812000</v>
    </oc>
    <nc r="F98"/>
  </rcc>
  <rcc rId="207" sId="1" numFmtId="34">
    <oc r="E100">
      <v>38000</v>
    </oc>
    <nc r="E100"/>
  </rcc>
  <rcc rId="208" sId="1" numFmtId="34">
    <oc r="F100">
      <v>703000</v>
    </oc>
    <nc r="F100"/>
  </rcc>
  <rcc rId="209" sId="1">
    <oc r="E101">
      <f>SUM(E98:E100)</f>
    </oc>
    <nc r="E101"/>
  </rcc>
  <rcc rId="210" sId="1">
    <oc r="F101">
      <f>SUM(F98:F100)</f>
    </oc>
    <nc r="F101"/>
  </rcc>
  <rcc rId="211" sId="1">
    <oc r="E92">
      <f>(E127+E139)-SUM(E101)</f>
    </oc>
    <nc r="E92"/>
  </rcc>
  <rcc rId="212" sId="1">
    <oc r="F92">
      <f>(F127+F139)-SUM(F101)</f>
    </oc>
    <nc r="F92"/>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3" sId="1">
    <oc r="B17" t="inlineStr">
      <is>
        <r>
          <t xml:space="preserve">The Morgan Creek Greenway (TIP #EL-4828) will connnect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Elementary School.   The bike-ped project has been programmed in the as TIP# EL-4828.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oc>
    <nc r="B17" t="inlineStr">
      <is>
        <r>
          <t xml:space="preserve">The Morgan Creek Greenway (TIP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Elementary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nc>
  </rcc>
  <rcc rId="214" sId="1">
    <oc r="B45" t="inlineStr">
      <is>
        <t>Transit funds earmarked for project construction are intended to be applied toward the local match.  Additional local funds have not been identified for this project to cover the shortfall if the transit funds are withheld.</t>
      </is>
    </oc>
    <nc r="B45" t="inlineStr">
      <is>
        <t>Transit funds earmarked for project construction are intended to be applied toward the local match.  Additional local funds have not been identified to cover the shortfall if transit funds are withheld.</t>
      </is>
    </nc>
  </rcc>
  <rcc rId="215" sId="1">
    <oc r="B84" t="inlineStr">
      <is>
        <t>Bike-ped improvements to Estes Drive is included in the Carrboro Safe Routes to School Plan, Sidewalk policy, 2014-2020 Local Priority List and SPOT 3.0 bicycle and pedestrian list.</t>
      </is>
    </oc>
    <nc r="B84"/>
  </rcc>
  <rcc rId="216" sId="3">
    <oc r="W14" t="b">
      <v>0</v>
    </oc>
    <nc r="W14" t="b">
      <v>1</v>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7" sId="1" odxf="1" dxf="1">
    <nc r="B84" t="inlineStr">
      <is>
        <t>Completion of the Morgan Creek Greenway will provide access to transit stops on South Greensboro Street and Merritt Mill Road to the north, as well as Frank Porter Graham Magnet School, Carrboro High School following Smith Level Road to the south, and Culbreth Road and Culbreth Middle School to the east.</t>
      </is>
    </nc>
    <odxf>
      <font>
        <sz val="11"/>
        <color rgb="FFFF0000"/>
        <name val="Calibri"/>
        <scheme val="minor"/>
      </font>
    </odxf>
    <ndxf>
      <font>
        <sz val="11"/>
        <color auto="1"/>
        <name val="Calibri"/>
        <scheme val="minor"/>
      </font>
    </ndxf>
  </rcc>
  <rfmt sheetId="1" sqref="B145" start="0" length="0">
    <dxf>
      <font>
        <sz val="11"/>
        <color auto="1"/>
        <name val="Calibri"/>
        <scheme val="minor"/>
      </font>
    </dxf>
  </rfmt>
  <rcc rId="218" sId="1">
    <oc r="B145" t="inlineStr">
      <is>
        <r>
          <t xml:space="preserve">The financial estimates in F.1 and F.3 reflect funding for phases one and two of the Morgan Creek Greenway.  </t>
        </r>
        <r>
          <rPr>
            <u/>
            <sz val="11"/>
            <color rgb="FFFF0000"/>
            <rFont val="Calibri"/>
            <family val="2"/>
          </rPr>
          <t>$199,837</t>
        </r>
        <r>
          <rPr>
            <sz val="11"/>
            <color rgb="FFFF0000"/>
            <rFont val="Calibri"/>
            <family val="2"/>
          </rPr>
          <t xml:space="preserve"> was earmarked in the adopted Orange County Transit Plan for use toward the construction local match during FY 2018.  </t>
        </r>
      </is>
    </oc>
    <nc r="B145" t="inlineStr">
      <is>
        <r>
          <t xml:space="preserve">The financial estimates in F.1 and F.3 reflect funding for phase one of the Morgan Creek Greenway.  </t>
        </r>
        <r>
          <rPr>
            <u/>
            <sz val="11"/>
            <rFont val="Calibri"/>
            <family val="2"/>
          </rPr>
          <t>$199,837</t>
        </r>
        <r>
          <rPr>
            <sz val="11"/>
            <rFont val="Calibri"/>
            <family val="2"/>
          </rPr>
          <t xml:space="preserve"> was earmarked in the adopted Orange County Transit Plan for use toward the construction local match (for TAP funds) during FY 2018.  </t>
        </r>
      </is>
    </nc>
  </rcc>
  <rcc rId="219" sId="1">
    <oc r="B17" t="inlineStr">
      <is>
        <r>
          <t xml:space="preserve">The Morgan Creek Greenway (TIP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Elementary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oc>
    <nc r="B17" t="inlineStr">
      <is>
        <r>
          <t xml:space="preserve">The Morgan Creek Greenway (TIP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nc>
  </rcc>
  <rcc rId="220" sId="1" odxf="1" dxf="1">
    <oc r="B43" t="inlineStr">
      <is>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circiulation of traffic into, and out of town and carries high volumes of traffic.  </t>
      </is>
    </oc>
    <nc r="B43" t="inlineStr">
      <is>
        <t>The completion of the Morgan Creek Greenway would complement the recently completed Smith Level Road project (TIP # U-2803) and future South Greensboro Street sidewalk program (TIP # C-5660). Morgan Creek Greenway not only connects with the S. Greensboro St. sidewalk but also enhances neighborhood access to the Chapel Hill Transit J, D, and JN Saturday routes.</t>
      </is>
    </nc>
    <ndxf>
      <font>
        <sz val="11"/>
        <color auto="1"/>
        <name val="Calibri"/>
        <scheme val="minor"/>
      </font>
    </ndxf>
  </rcc>
  <rfmt sheetId="1" sqref="G22" start="0" length="0">
    <dxf>
      <font>
        <sz val="11"/>
        <color auto="1"/>
        <name val="Calibri"/>
        <scheme val="minor"/>
      </font>
    </dxf>
  </rfmt>
  <rcc rId="221" sId="1">
    <oc r="D22" t="inlineStr">
      <is>
        <t>More than 1,279 residents live within 1/2 mile (the walking service area) of the corridor, including lower income residents in apartments.  Carrboro Elementary School is within the 1/2 mile walk area.</t>
      </is>
    </oc>
    <nc r="D22" t="inlineStr">
      <is>
        <t>Numerous residents (single family, multi-family and seniors) live within 1/2 mile (the walking service area) of the corridor.  Carrboro Elementary School is within the 1/2 mile walk area.</t>
      </is>
    </nc>
  </rcc>
  <rcc rId="222" sId="1">
    <oc r="G22" t="inlineStr">
      <is>
        <t>Bike-Ped improvements for Estes Drive (TIP # EB-5886), will improve levels of service and safety for riders of the 5 existing Chapel Hill Transit routes, improve access to Wilson Park and improve safety for cyclists and pedestrians along the corridor--the main corridor connecting Chapel Hill and Carrboro.</t>
      </is>
    </oc>
    <nc r="G22" t="inlineStr">
      <is>
        <t>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t>
      </is>
    </nc>
  </rcc>
  <rfmt sheetId="1" sqref="D22:F22" start="0" length="2147483647">
    <dxf>
      <font>
        <color auto="1"/>
      </font>
    </dxf>
  </rfmt>
  <rfmt sheetId="1" sqref="H105:I105" start="0" length="2147483647">
    <dxf>
      <font>
        <color auto="1"/>
      </font>
    </dxf>
  </rfmt>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3" sId="1" numFmtId="34">
    <oc r="D135">
      <v>703000</v>
    </oc>
    <nc r="D135"/>
  </rcc>
  <rcc rId="224" sId="1" numFmtId="34">
    <oc r="E134">
      <v>192000</v>
    </oc>
    <nc r="E134"/>
  </rcc>
  <rcc rId="225" sId="1" numFmtId="34">
    <oc r="F136">
      <v>3515000</v>
    </oc>
    <nc r="F136"/>
  </rcc>
  <rcc rId="226" sId="1" numFmtId="34">
    <oc r="D98">
      <v>1521471</v>
    </oc>
    <nc r="D98"/>
  </rcc>
  <rcc rId="227" sId="1" numFmtId="34">
    <oc r="D100">
      <v>141000</v>
    </oc>
    <nc r="D100"/>
  </rcc>
  <rcc rId="228" sId="1">
    <oc r="B145" t="inlineStr">
      <is>
        <r>
          <t xml:space="preserve">The financial estimates in F.1 and F.3 reflect funding for phase one of the Morgan Creek Greenway.  </t>
        </r>
        <r>
          <rPr>
            <u/>
            <sz val="11"/>
            <rFont val="Calibri"/>
            <family val="2"/>
          </rPr>
          <t>$199,837</t>
        </r>
        <r>
          <rPr>
            <sz val="11"/>
            <rFont val="Calibri"/>
            <family val="2"/>
          </rPr>
          <t xml:space="preserve"> was earmarked in the adopted Orange County Transit Plan for use toward the construction local match (for TAP funds) during FY 2018.  </t>
        </r>
      </is>
    </oc>
    <nc r="B145" t="inlineStr">
      <is>
        <r>
          <t xml:space="preserve">The financial estimates in F.1 and F.3 reflect funding for phase one of the Morgan Creek Greenway.  </t>
        </r>
        <r>
          <rPr>
            <u/>
            <sz val="11"/>
            <rFont val="Calibri"/>
            <family val="2"/>
          </rPr>
          <t>$199,837</t>
        </r>
        <r>
          <rPr>
            <sz val="11"/>
            <rFont val="Calibri"/>
            <family val="2"/>
          </rPr>
          <t xml:space="preserve"> was earmarked in the adopted Orange County Transit Plan for use toward the 20% local match for construction (for $1,251,743 federal funds) during FY 2018.  </t>
        </r>
      </is>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9" sId="1">
    <oc r="B145" t="inlineStr">
      <is>
        <r>
          <t xml:space="preserve">The financial estimates in F.1 and F.3 reflect funding for phase one of the Morgan Creek Greenway.  </t>
        </r>
        <r>
          <rPr>
            <u/>
            <sz val="11"/>
            <rFont val="Calibri"/>
            <family val="2"/>
          </rPr>
          <t>$199,837</t>
        </r>
        <r>
          <rPr>
            <sz val="11"/>
            <rFont val="Calibri"/>
            <family val="2"/>
          </rPr>
          <t xml:space="preserve"> was earmarked in the adopted Orange County Transit Plan for use toward the 20% local match for construction (for $1,251,743 federal funds) during FY 2018.  </t>
        </r>
      </is>
    </oc>
    <nc r="B145" t="inlineStr">
      <is>
        <r>
          <rPr>
            <u/>
            <sz val="11"/>
            <rFont val="Calibri"/>
            <family val="2"/>
          </rPr>
          <t>$199,837</t>
        </r>
        <r>
          <rPr>
            <sz val="11"/>
            <rFont val="Calibri"/>
            <family val="2"/>
          </rPr>
          <t xml:space="preserve"> was earmarked in the adopted Orange County Transit Plan for the Morgan Creek Greenway for FY2018, to use toward the 20% local match for the construction. </t>
        </r>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 sId="1">
    <oc r="B17" t="inlineStr">
      <is>
        <r>
          <t xml:space="preserve">The Morgan Creek Greenway (TIP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oc>
    <nc r="B17" t="inlineStr">
      <is>
        <r>
          <t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t>
        </r>
        <r>
          <rPr>
            <u/>
            <sz val="11"/>
            <rFont val="Calibri"/>
            <family val="2"/>
          </rPr>
          <t>$199,837</t>
        </r>
        <r>
          <rPr>
            <sz val="11"/>
            <rFont val="Calibri"/>
            <family val="2"/>
          </rPr>
          <t xml:space="preserve"> of Transit Tax revenue funds have been earmarked for FY 2018 to be use toward the local 20% match for construction.  </t>
        </r>
      </is>
    </nc>
  </rcc>
  <rcc rId="242" sId="1">
    <oc r="B43" t="inlineStr">
      <is>
        <t>The completion of the Morgan Creek Greenway would complement the recently completed Smith Level Road project (TIP # U-2803) and future South Greensboro Street sidewalk program (TIP # C-5660). Morgan Creek Greenway not only connects with the S. Greensboro St. sidewalk but also enhances neighborhood access to the Chapel Hill Transit J, D, and JN Saturday routes.</t>
      </is>
    </oc>
    <nc r="B43" t="inlineStr">
      <is>
        <t>The completion of the Morgan Creek Greenway would complement the recently completed Smith Level Road project (U-2803) and future South Greensboro Street sidewalk program (C-5660). Morgan Creek Greenway not only connects with the S. Greensboro St. sidewalk but also enhances neighborhood access to the Chapel Hill Transit J, D, and JN Saturday routes.</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 sId="1">
    <nc r="C3">
      <v>18</v>
    </nc>
  </rcc>
  <rcc rId="13" sId="1">
    <nc r="C4" t="inlineStr">
      <is>
        <t>TOC</t>
      </is>
    </nc>
  </rcc>
  <rcc rId="14" sId="1">
    <nc r="C5" t="inlineStr">
      <is>
        <t>CO</t>
      </is>
    </nc>
  </rcc>
  <rcc rId="15" sId="1" numFmtId="4">
    <nc r="C6">
      <v>1</v>
    </nc>
  </rcc>
  <rcc rId="16" sId="1">
    <oc r="B11" t="inlineStr">
      <is>
        <t>(Brief, descriptive name for the project)</t>
      </is>
    </oc>
    <nc r="B11" t="inlineStr">
      <is>
        <t>Bus Shelters</t>
      </is>
    </nc>
  </rcc>
  <rcc rId="17" sId="1">
    <nc r="D11" t="inlineStr">
      <is>
        <t>Town of Carrboro</t>
      </is>
    </nc>
  </rcc>
  <rcc rId="18" sId="1">
    <oc r="F11" t="inlineStr">
      <is>
        <t>(Contact Person)</t>
      </is>
    </oc>
    <nc r="F11" t="inlineStr">
      <is>
        <t>Tina Moon</t>
      </is>
    </nc>
  </rcc>
  <rcc rId="19" sId="1">
    <oc r="F12" t="inlineStr">
      <is>
        <t>contact person e-mail@dogwoodnc.gov</t>
      </is>
    </oc>
    <nc r="F12" t="inlineStr">
      <is>
        <t>cmoon@townofcarrboro.org</t>
      </is>
    </nc>
  </rcc>
  <rcc rId="20" sId="1">
    <nc r="B17" t="inlineStr">
      <is>
        <t xml:space="preserve">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capital projects  </t>
      </is>
    </nc>
  </rcc>
  <rcc rId="21" sId="1">
    <oc r="X20" t="b">
      <v>0</v>
    </oc>
    <nc r="X20" t="b">
      <v>1</v>
    </nc>
  </rcc>
  <rcc rId="22" sId="1">
    <oc r="X27" t="b">
      <v>0</v>
    </oc>
    <nc r="X27" t="b">
      <v>1</v>
    </nc>
  </rcc>
  <rcc rId="23" sId="1">
    <oc r="X30" t="b">
      <v>0</v>
    </oc>
    <nc r="X30" t="b">
      <v>1</v>
    </nc>
  </rcc>
  <rcc rId="24" sId="1">
    <oc r="X32" t="b">
      <v>0</v>
    </oc>
    <nc r="X32" t="b">
      <v>1</v>
    </nc>
  </rcc>
  <rcc rId="25" sId="1">
    <oc r="X35" t="b">
      <v>0</v>
    </oc>
    <nc r="X35" t="b">
      <v>1</v>
    </nc>
  </rcc>
  <rcc rId="26" sId="1">
    <nc r="B17" t="inlineStr">
      <is>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t>
      </is>
    </nc>
  </rcc>
  <rcc rId="27" sId="1">
    <oc r="B17" t="inlineStr">
      <is>
        <t>Ex.</t>
      </is>
    </oc>
    <n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nc>
  </rcc>
  <rcc rId="28" sId="1" numFmtId="19">
    <oc r="B14" t="inlineStr">
      <is>
        <t>MM-DD-YY</t>
      </is>
    </oc>
    <nc r="B14">
      <v>43252</v>
    </nc>
  </rcc>
  <rcc rId="29" sId="1" numFmtId="19">
    <oc r="D14" t="inlineStr">
      <is>
        <t>MM-DD-YY</t>
      </is>
    </oc>
    <nc r="D14">
      <v>43617</v>
    </nc>
  </rcc>
  <rcc rId="30" sId="1">
    <oc r="F14" t="inlineStr">
      <is>
        <t>(Add notes as appropriate)</t>
      </is>
    </oc>
    <nc r="F14" t="inlineStr">
      <is>
        <t>The exact start and completion date will be linked to the schedule for the sidewalk project.</t>
      </is>
    </nc>
  </rcc>
  <rcc rId="31" sId="1">
    <oc r="B22" t="inlineStr">
      <is>
        <t>Ex.</t>
      </is>
    </oc>
    <nc r="B22" t="inlineStr">
      <is>
        <t>Town of Carrboro, Rogers Road.</t>
      </is>
    </nc>
  </rcc>
  <rcc rId="32" sId="1">
    <oc r="D22" t="inlineStr">
      <is>
        <t>Ex.</t>
      </is>
    </oc>
    <nc r="D22" t="inlineStr">
      <is>
        <t>Bus shelters will project enhanced transit service to residents in the Rogers Road community.</t>
      </is>
    </nc>
  </rcc>
  <rdn rId="0" localSheetId="1" customView="1" name="Z_DD8B0582_F4C5_4735_BE31_C00FB856E242_.wvu.PrintArea" hidden="1" oldHidden="1">
    <formula>'FY19 Project Request '!$A$1:$K$148</formula>
  </rdn>
  <rdn rId="0" localSheetId="1" customView="1" name="Z_DD8B0582_F4C5_4735_BE31_C00FB856E242_.wvu.Rows" hidden="1" oldHidden="1">
    <formula>'FY19 Project Request '!$93:$96</formula>
  </rdn>
  <rdn rId="0" localSheetId="1" customView="1" name="Z_DD8B0582_F4C5_4735_BE31_C00FB856E242_.wvu.FilterData" hidden="1" oldHidden="1">
    <formula>'FY19 Project Request '!$X$3:$X$12</formula>
  </rdn>
  <rdn rId="0" localSheetId="2" customView="1" name="Z_DD8B0582_F4C5_4735_BE31_C00FB856E242_.wvu.PrintArea" hidden="1" oldHidden="1">
    <formula>'FY19 Project Reporting'!$A$1:$K$65</formula>
  </rdn>
  <rdn rId="0" localSheetId="2" customView="1" name="Z_DD8B0582_F4C5_4735_BE31_C00FB856E242_.wvu.Cols" hidden="1" oldHidden="1">
    <formula>'FY19 Project Reporting'!$V:$AD</formula>
  </rdn>
  <rdn rId="0" localSheetId="3" customView="1" name="Z_DD8B0582_F4C5_4735_BE31_C00FB856E242_.wvu.PrintArea" hidden="1" oldHidden="1">
    <formula>'Exhibit A'!$A$1:$K$44</formula>
  </rdn>
  <rdn rId="0" localSheetId="3" customView="1" name="Z_DD8B0582_F4C5_4735_BE31_C00FB856E242_.wvu.Cols" hidden="1" oldHidden="1">
    <formula>'Exhibit A'!$V:$AC</formula>
  </rdn>
  <rdn rId="0" localSheetId="4" customView="1" name="Z_DD8B0582_F4C5_4735_BE31_C00FB856E242_.wvu.PrintArea" hidden="1" oldHidden="1">
    <formula>'ProjReq Instructions'!$A$1:$C$192</formula>
  </rdn>
  <rdn rId="0" localSheetId="5" customView="1" name="Z_DD8B0582_F4C5_4735_BE31_C00FB856E242_.wvu.PrintArea" hidden="1" oldHidden="1">
    <formula>'ProjReport Instructions'!$A$1:$C$62</formula>
  </rdn>
  <rdn rId="0" localSheetId="6" customView="1" name="Z_DD8B0582_F4C5_4735_BE31_C00FB856E242_.wvu.PrintArea" hidden="1" oldHidden="1">
    <formula>'FY19 Exhibit A - Draft'!$A$1:$K$63</formula>
  </rdn>
  <rdn rId="0" localSheetId="7" customView="1" name="Z_DD8B0582_F4C5_4735_BE31_C00FB856E242_.wvu.Rows" hidden="1" oldHidden="1">
    <formula>'End-of-Year Reconciliations'!$22:$27</formula>
  </rdn>
  <rcv guid="{DD8B0582-F4C5-4735-BE31-C00FB856E242}"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1">
    <oc r="B17" t="inlineStr">
      <is>
        <r>
          <t>The Town of Carrboro will construct and install bus stops along Rogers Road as an amenity to the sidewalk project (TIP# U-4726 DD) scheduled to begin construction in FY2018.  Carrboro has a specific bus shelter design adopted for use in its jurisdiction.  The materials to construct the shelters will be ordered in FY 2018 with an anticipated installation in the spring of 2018 or fall of FY 2019 depending on the completion of the sidewalk.  This project was identified as part of the small bus capital program projects for the Orange County Transit Plan and was tentatively scheduled for FY 2018, with an allocation of $</t>
        </r>
        <r>
          <rPr>
            <u/>
            <sz val="11"/>
            <color theme="1" tint="0.249977111117893"/>
            <rFont val="Calibri"/>
            <family val="2"/>
          </rPr>
          <t>31,889</t>
        </r>
        <r>
          <rPr>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45" sId="1">
    <oc r="G22" t="inlineStr">
      <is>
        <t>Ex.</t>
      </is>
    </oc>
    <nc r="G22" t="inlineStr">
      <is>
        <t>Bus shelters will provide enhanced transit service to the Rogers Road community, a historically African American neighborhood with predominately low and moderate-income residents.</t>
      </is>
    </nc>
  </rcc>
  <rcc rId="46" sId="1">
    <oc r="D22" t="inlineStr">
      <is>
        <t>Bus shelters will project enhanced transit service to residents in the Rogers Road community.</t>
      </is>
    </oc>
    <nc r="D22" t="inlineStr">
      <is>
        <t>The project will serve the residents of the Rogers Road neighborhood as well as the greater Carrboro, Chapel Hill and Orange County community.</t>
      </is>
    </nc>
  </rcc>
  <rcc rId="47" sId="1">
    <n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nc>
  </rcc>
  <rcc rId="48" sId="1">
    <nc r="B48" t="inlineStr">
      <is>
        <t>CO-Specify</t>
      </is>
    </nc>
  </rcc>
  <rcc rId="49" sId="1">
    <nc r="B49" t="inlineStr">
      <is>
        <t>CO-Specify</t>
      </is>
    </nc>
  </rcc>
  <rcc rId="50" sId="1">
    <oc r="D48" t="inlineStr">
      <is>
        <t>Describe</t>
      </is>
    </oc>
    <nc r="D48" t="inlineStr">
      <is>
        <t>Purschase of materials</t>
      </is>
    </nc>
  </rcc>
  <rcc rId="51" sId="1">
    <oc r="D49" t="inlineStr">
      <is>
        <t>Describe</t>
      </is>
    </oc>
    <nc r="D49" t="inlineStr">
      <is>
        <t>Installation of Shelters</t>
      </is>
    </nc>
  </rcc>
  <rcc rId="52" sId="1">
    <nc r="B58" t="inlineStr">
      <is>
        <t xml:space="preserve">Improved safety and customer service may be reported from future Chapel Hill Transit user surveys. </t>
      </is>
    </nc>
  </rcc>
  <rcc rId="53" sId="1">
    <oc r="X105" t="b">
      <v>0</v>
    </oc>
    <nc r="X105" t="b">
      <v>1</v>
    </nc>
  </rcc>
  <rcc rId="54" sId="1" numFmtId="34">
    <oc r="D92">
      <f>(D127+D139)-SUM(D101)</f>
    </oc>
    <nc r="D92">
      <f>(D127+D139)-SUM(D101)</f>
    </nc>
  </rcc>
  <rcc rId="55" sId="1" numFmtId="34">
    <nc r="H105">
      <v>31889</v>
    </nc>
  </rcc>
  <rcc rId="56" sId="1">
    <n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nc>
  </rcc>
  <rcc rId="57" sId="1">
    <nc r="B45" t="inlineStr">
      <is>
        <t>Bus shelters would not be installed.  Bus stop pads were included in the scope of the sidewalk project but shelters were not.</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in the spring of 2018 or fall of FY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nc>
  </rcc>
  <rcc rId="81" sId="1">
    <oc r="G22" t="inlineStr">
      <is>
        <t>Bus shelters will provide enhanced transit service to the Rogers Road community, a historically African American neighborhood with predominately low and moderate-income residents.</t>
      </is>
    </oc>
    <nc r="G22" t="inlineStr">
      <is>
        <t>Bus shelters will provide enhanced levels of transit service to the Rogers Road community, a historically African American neighborhood with predominately low and moderate-income residents.</t>
      </is>
    </nc>
  </rcc>
  <rcc rId="82" sId="1">
    <oc r="B43" t="inlineStr">
      <is>
        <t xml:space="preserve">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t>
      </is>
    </oc>
    <nc r="B43" t="inlineStr">
      <is>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is>
    </nc>
  </rcc>
  <rcc rId="83" sId="1">
    <oc r="D48" t="inlineStr">
      <is>
        <t>Purschase of materials</t>
      </is>
    </oc>
    <nc r="D48" t="inlineStr">
      <is>
        <t>Purchase of materials</t>
      </is>
    </nc>
  </rcc>
  <rcc rId="84" sId="1">
    <oc r="B145" t="inlineStr">
      <is>
        <t>The construction and installation of bus shelters is intended as a one-time capital (other) expense to enhance a significant sidewalk project that will further support existing Chapel Hill Transit service along Rogers Road.  No other funding source for the bus shelters have been identified.</t>
      </is>
    </oc>
    <nc r="B145" t="inlineStr">
      <is>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7" sId="1">
    <oc r="B2">
      <f>CONCATENATE(C3,C4,"_",C5,C6)</f>
    </oc>
    <nc r="B2">
      <f>CONCATENATE(C3,C4,"_",C5,C6)</f>
    </nc>
  </rcc>
  <rcc rId="108" sId="1" numFmtId="4">
    <oc r="C6">
      <v>1</v>
    </oc>
    <nc r="C6">
      <v>3</v>
    </nc>
  </rcc>
  <rcc rId="109" sId="1">
    <oc r="B11" t="inlineStr">
      <is>
        <t>Bus Shelters</t>
      </is>
    </oc>
    <nc r="B11" t="inlineStr">
      <is>
        <t>Estes Drive Bike-Ped Improvements</t>
      </is>
    </nc>
  </rcc>
  <rcc rId="110" sId="1" numFmtId="19">
    <oc r="B14">
      <v>43252</v>
    </oc>
    <nc r="B14" t="inlineStr">
      <is>
        <t>FY 2018</t>
      </is>
    </nc>
  </rcc>
  <rcc rId="111" sId="1">
    <oc r="D14">
      <v>43617</v>
    </oc>
    <nc r="D14" t="inlineStr">
      <is>
        <t>FY 2021</t>
      </is>
    </nc>
  </rcc>
  <rcc rId="112" sId="1">
    <oc r="F14" t="inlineStr">
      <is>
        <t>The exact start and completion date will be linked to the schedule for the sidewalk project.</t>
      </is>
    </oc>
    <nc r="F14" t="inlineStr">
      <is>
        <t>The Town anticipates intitiating the muncipal agreement process in FY 2018, depending on the schedule for the corridor study (18TOC_CO2).</t>
      </is>
    </nc>
  </rcc>
  <rcc rId="113" sId="1">
    <oc r="B17" t="inlineStr">
      <is>
        <r>
          <t xml:space="preserve">The Town of Carrboro will construct and install bus stop shelters along Rogers Road as an amenity to the sidewalk project (TIP# U-4726 DD) scheduled to begin construction in the spring of 2018.  Carrboro has adopted a specific bus shelter design for use in its jurisdiction.  The materials to construct the shelters will be ordered in FY 2018 with an anticipated installation date of the spring of 2018 or fall of 2019 depending on the completion of the sidewalk.  This project was identified as part of the small bus capital program projects for the Orange County Transit Plan and was tentatively scheduled for FY 2018, with an allocation of </t>
        </r>
        <r>
          <rPr>
            <b/>
            <sz val="11"/>
            <color theme="1" tint="0.249977111117893"/>
            <rFont val="Calibri"/>
            <family val="2"/>
          </rPr>
          <t>$</t>
        </r>
        <r>
          <rPr>
            <b/>
            <u/>
            <sz val="11"/>
            <color theme="1" tint="0.249977111117893"/>
            <rFont val="Calibri"/>
            <family val="2"/>
          </rPr>
          <t>31,889</t>
        </r>
        <r>
          <rPr>
            <b/>
            <sz val="11"/>
            <color theme="1" tint="0.249977111117893"/>
            <rFont val="Calibri"/>
            <family val="2"/>
          </rPr>
          <t>.</t>
        </r>
      </is>
    </oc>
    <nc r="B17" t="inlineStr">
      <is>
        <r>
          <t xml:space="preserve">Bike-ped infrastructure improvements (bike lanes &amp; a sidewalk on one side/sidepath) along Estes Drive from North Greensboro Street, to Martin Luther King Boulevard.  The bike-ped project has been programmed in the FY2018-2027 TIP as TIP# EB-5886, with an anticipated let date of FY 2021.  </t>
        </r>
        <r>
          <rPr>
            <u/>
            <sz val="11"/>
            <color theme="1" tint="0.249977111117893"/>
            <rFont val="Calibri"/>
            <family val="2"/>
          </rPr>
          <t>$37,203</t>
        </r>
        <r>
          <rPr>
            <sz val="11"/>
            <color theme="1" tint="0.249977111117893"/>
            <rFont val="Calibri"/>
            <family val="2"/>
          </rPr>
          <t xml:space="preserve"> of Transit Tax revenue funds have been earmarked for FY 2018 to be use toward the preliminary design, subsequent to the corridor study (18TOC_CO2).  This segment of Estes Drive is located between the Chapel Hill Estes Drive Connectivity project (currently in design) and the intersection improvements at Estes Drive and North Greensboro Street (TIP #U-5846) scheduled for construction in 2018.</t>
        </r>
      </is>
    </nc>
  </rcc>
  <rcc rId="114" sId="1">
    <oc r="B43" t="inlineStr">
      <is>
        <t>Rogers Road is currently served by the Chapel Hill Transit HS Route but does not have bus stop facilities (bench/shelter).  The road is classified as an arterial, intended to serve high volumes of traffic.  Local residents have requested additional service for this area.  The new community center and ongoing infrastructure improvements will further the demand for transit along this corridor.</t>
      </is>
    </oc>
    <nc r="B43" t="inlineStr">
      <is>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circiulation of traffic into, and out of town and carries high volumes of traffic.  </t>
      </is>
    </nc>
  </rcc>
  <rcc rId="115" sId="1">
    <oc r="B45" t="inlineStr">
      <is>
        <t>Bus shelters would not be installed.  Bus stop pads were included in the scope of the sidewalk project but shelters were not.</t>
      </is>
    </oc>
    <nc r="B45" t="inlineStr">
      <is>
        <t>Transit funds earmarked for design and construction of the project are intended to be applied toward the local match.  Additional local funds have not been identified for this project to cover the shortfall if the transit funds are withheld.</t>
      </is>
    </nc>
  </rcc>
  <rcc rId="116" sId="1">
    <oc r="D48" t="inlineStr">
      <is>
        <t>Purchase of materials</t>
      </is>
    </oc>
    <nc r="D48" t="inlineStr">
      <is>
        <t>Initiation and completion of preliminary design (construction authorization)</t>
      </is>
    </nc>
  </rcc>
  <rcc rId="117" sId="1">
    <oc r="D49" t="inlineStr">
      <is>
        <t>Installation of Shelters</t>
      </is>
    </oc>
    <nc r="D49" t="inlineStr">
      <is>
        <t>Advertisement of bid and selection of contractor</t>
      </is>
    </nc>
  </rcc>
  <rcc rId="118" sId="1">
    <oc r="D50" t="inlineStr">
      <is>
        <t>Describe</t>
      </is>
    </oc>
    <nc r="D50" t="inlineStr">
      <is>
        <t>Project completion</t>
      </is>
    </nc>
  </rcc>
  <rcc rId="119" sId="1">
    <nc r="B50" t="inlineStr">
      <is>
        <t>CD-Construction Completion</t>
      </is>
    </nc>
  </rcc>
  <rcc rId="120" sId="1">
    <oc r="B49" t="inlineStr">
      <is>
        <t>CO-Specify</t>
      </is>
    </oc>
    <nc r="B49" t="inlineStr">
      <is>
        <t>CD-Construction Start</t>
      </is>
    </nc>
  </rcc>
  <rcc rId="121" sId="1">
    <oc r="B48" t="inlineStr">
      <is>
        <t>CO-Specify</t>
      </is>
    </oc>
    <nc r="B48" t="inlineStr">
      <is>
        <t>CD-Project Development</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3" sId="1">
    <oc r="C5" t="inlineStr">
      <is>
        <t>CO</t>
      </is>
    </oc>
    <nc r="C5" t="inlineStr">
      <is>
        <t>CD</t>
      </is>
    </nc>
  </rcc>
  <rfmt sheetId="1" sqref="B22:J22" start="0" length="2147483647">
    <dxf>
      <font>
        <color rgb="FFFF0000"/>
      </font>
    </dxf>
  </rfmt>
  <rcc rId="134" sId="1">
    <oc r="B22" t="inlineStr">
      <is>
        <t>Town of Carrboro, Rogers Road.</t>
      </is>
    </oc>
    <nc r="B22" t="inlineStr">
      <is>
        <t>Town of Carrboro &amp; Town of Chapel Hill, Estes Drive (SR 1780)</t>
      </is>
    </nc>
  </rcc>
  <rcc rId="135" sId="1">
    <oc r="D22" t="inlineStr">
      <is>
        <t>The project will serve the residents of the Rogers Road neighborhood as well as the greater Carrboro, Chapel Hill and Orange County community.</t>
      </is>
    </oc>
    <nc r="D22" t="inlineStr">
      <is>
        <t>More than 1,279 residents live within 1/2 mile (the walking service area) of the corridor, including lower income residents in apartments.  Carrboro Elementary School is within the 1/2 mile walk area.</t>
      </is>
    </nc>
  </rcc>
  <rfmt sheetId="1" sqref="B22:C22" start="0" length="2147483647">
    <dxf>
      <font>
        <color auto="1"/>
      </font>
    </dxf>
  </rfmt>
  <rfmt sheetId="1" sqref="D22:F22" start="0" length="2147483647">
    <dxf>
      <font>
        <color auto="1"/>
      </font>
    </dxf>
  </rfmt>
  <rcc rId="136" sId="1" odxf="1" dxf="1">
    <oc r="G22" t="inlineStr">
      <is>
        <t>Bus shelters will provide enhanced levels of transit service to the Rogers Road community, a historically African American neighborhood with predominately low and moderate-income residents.</t>
      </is>
    </oc>
    <nc r="G22" t="inlineStr">
      <is>
        <t>Bike-Ped improvements for Estes Drive (TIP # EB-5886), will improve levels of service and safety for riders of the 5 existing Chapel Hill Transit routes, improve access to Wilson Park and improve safety for cyclists and pedestrians along the corridor--the main corridor connecting Chapel Hill and Carrboro.</t>
      </is>
    </nc>
    <odxf>
      <font>
        <sz val="11"/>
        <color rgb="FFFF0000"/>
        <name val="Calibri"/>
        <scheme val="minor"/>
      </font>
    </odxf>
    <ndxf>
      <font>
        <sz val="11"/>
        <color auto="1"/>
        <name val="Calibri"/>
        <scheme val="minor"/>
      </font>
    </ndxf>
  </rcc>
  <rcc rId="137" sId="1">
    <oc r="X25" t="b">
      <v>0</v>
    </oc>
    <nc r="X25" t="b">
      <v>1</v>
    </nc>
  </rcc>
  <rcc rId="138" sId="1">
    <oc r="X29" t="b">
      <v>0</v>
    </oc>
    <nc r="X29" t="b">
      <v>1</v>
    </nc>
  </rcc>
  <rcc rId="139" sId="1">
    <oc r="X30" t="b">
      <v>1</v>
    </oc>
    <nc r="X30" t="b">
      <v>0</v>
    </nc>
  </rcc>
  <rcc rId="140" sId="1">
    <oc r="X42" t="b">
      <v>0</v>
    </oc>
    <nc r="X42" t="b">
      <v>1</v>
    </nc>
  </rcc>
  <rcc rId="141" sId="1">
    <oc r="B145" t="inlineStr">
      <is>
        <t>The construction and installation of bus shelters is intended as a one-time capital (capital other) expense to enhance a significant sidewalk project that will further support existing Chapel Hill Transit service along Rogers Road.  No other funding source for the bus shelters have been identified.</t>
      </is>
    </oc>
    <nc r="B145" t="inlineStr">
      <is>
        <t xml:space="preserve">Transit tax district funds would be applied toward the local match for the Carrboro portion of the Estes Drive bike-ped project.  80% of project costs have been programmed in the FY 2015-2027 STIP using TAP funds.  </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F2A7A53F-DCD9-47C8-B122-E61BBFD75FF3}" name="Lenovo User" id="-121037351" dateTime="2018-03-25T09:32:42"/>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36" zoomScale="125" zoomScaleNormal="85" zoomScaleSheetLayoutView="125" workbookViewId="0">
      <selection activeCell="B43" sqref="B43:J43"/>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4" t="s">
        <v>193</v>
      </c>
      <c r="C1" s="275"/>
      <c r="D1" s="265" t="s">
        <v>164</v>
      </c>
      <c r="E1" s="266"/>
      <c r="F1" s="266"/>
      <c r="G1" s="266"/>
      <c r="H1" s="267"/>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2" t="str">
        <f>CONCATENATE(C3,C4,"_",C5,C6)</f>
        <v>18TOC_CD4</v>
      </c>
      <c r="C2" s="273"/>
      <c r="D2" s="263" t="s">
        <v>117</v>
      </c>
      <c r="E2" s="264"/>
      <c r="F2" s="264"/>
      <c r="G2" s="264"/>
      <c r="H2" s="264"/>
      <c r="I2" s="276" t="s">
        <v>102</v>
      </c>
      <c r="J2" s="27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3" t="s">
        <v>115</v>
      </c>
      <c r="E3" s="263"/>
      <c r="F3" s="263"/>
      <c r="G3" s="263"/>
      <c r="H3" s="263"/>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361</v>
      </c>
      <c r="D4" s="268" t="s">
        <v>143</v>
      </c>
      <c r="E4" s="263"/>
      <c r="F4" s="263"/>
      <c r="G4" s="263"/>
      <c r="H4" s="263"/>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4</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6" t="s">
        <v>133</v>
      </c>
      <c r="C8" s="296"/>
      <c r="D8" s="296"/>
      <c r="E8" s="296"/>
      <c r="F8" s="296"/>
      <c r="G8" s="296"/>
      <c r="H8" s="296"/>
      <c r="I8" s="296"/>
      <c r="J8" s="29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9" t="s">
        <v>34</v>
      </c>
      <c r="C10" s="269"/>
      <c r="D10" s="269" t="s">
        <v>35</v>
      </c>
      <c r="E10" s="269"/>
      <c r="F10" s="269" t="s">
        <v>36</v>
      </c>
      <c r="G10" s="269"/>
      <c r="H10" s="269"/>
      <c r="I10" s="269" t="s">
        <v>272</v>
      </c>
      <c r="J10" s="269"/>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71" t="s">
        <v>370</v>
      </c>
      <c r="C11" s="271"/>
      <c r="D11" s="271" t="s">
        <v>362</v>
      </c>
      <c r="E11" s="271"/>
      <c r="F11" s="270" t="s">
        <v>363</v>
      </c>
      <c r="G11" s="270"/>
      <c r="H11" s="270"/>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71"/>
      <c r="C12" s="271"/>
      <c r="D12" s="271"/>
      <c r="E12" s="271"/>
      <c r="F12" s="270" t="s">
        <v>364</v>
      </c>
      <c r="G12" s="270"/>
      <c r="H12" s="270"/>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9" t="s">
        <v>39</v>
      </c>
      <c r="C13" s="269"/>
      <c r="D13" s="269" t="s">
        <v>40</v>
      </c>
      <c r="E13" s="269"/>
      <c r="F13" s="269" t="s">
        <v>96</v>
      </c>
      <c r="G13" s="269"/>
      <c r="H13" s="269"/>
      <c r="I13" s="269" t="s">
        <v>273</v>
      </c>
      <c r="J13" s="269"/>
      <c r="K13" s="42"/>
      <c r="L13" s="42"/>
      <c r="M13" s="42"/>
      <c r="N13" s="42"/>
      <c r="O13" s="42"/>
      <c r="P13" s="42"/>
      <c r="Q13" s="42"/>
      <c r="R13" s="42"/>
      <c r="S13" s="42"/>
      <c r="T13" s="42"/>
      <c r="U13" s="42"/>
      <c r="V13" s="42"/>
      <c r="W13" s="161"/>
      <c r="X13" s="161"/>
      <c r="AA13" s="182">
        <v>11</v>
      </c>
    </row>
    <row r="14" spans="1:29" ht="15.75" customHeight="1" x14ac:dyDescent="0.25">
      <c r="A14" s="45"/>
      <c r="B14" s="293" t="s">
        <v>366</v>
      </c>
      <c r="C14" s="293"/>
      <c r="D14" s="293" t="s">
        <v>276</v>
      </c>
      <c r="E14" s="293"/>
      <c r="F14" s="297" t="s">
        <v>371</v>
      </c>
      <c r="G14" s="298"/>
      <c r="H14" s="298"/>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3"/>
      <c r="C15" s="293"/>
      <c r="D15" s="293"/>
      <c r="E15" s="293"/>
      <c r="F15" s="298"/>
      <c r="G15" s="298"/>
      <c r="H15" s="298"/>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8" t="s">
        <v>90</v>
      </c>
      <c r="C16" s="288"/>
      <c r="D16" s="294" t="s">
        <v>118</v>
      </c>
      <c r="E16" s="294"/>
      <c r="F16" s="294"/>
      <c r="G16" s="294"/>
      <c r="H16" s="294"/>
      <c r="I16" s="294"/>
      <c r="J16" s="294"/>
      <c r="K16" s="42"/>
      <c r="L16" s="42"/>
      <c r="M16" s="42"/>
      <c r="N16" s="42"/>
      <c r="O16" s="42"/>
      <c r="P16" s="42"/>
      <c r="Q16" s="42"/>
      <c r="R16" s="42"/>
      <c r="S16" s="42"/>
      <c r="T16" s="42"/>
      <c r="U16" s="42"/>
      <c r="V16" s="42"/>
      <c r="W16" s="161"/>
      <c r="X16" s="161"/>
      <c r="AA16" s="182">
        <v>14</v>
      </c>
    </row>
    <row r="17" spans="1:27" ht="102.75" customHeight="1" x14ac:dyDescent="0.25">
      <c r="A17" s="45"/>
      <c r="B17" s="287" t="s">
        <v>379</v>
      </c>
      <c r="C17" s="287"/>
      <c r="D17" s="287"/>
      <c r="E17" s="287"/>
      <c r="F17" s="287"/>
      <c r="G17" s="287"/>
      <c r="H17" s="287"/>
      <c r="I17" s="287"/>
      <c r="J17" s="287"/>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7" t="s">
        <v>372</v>
      </c>
      <c r="C22" s="287"/>
      <c r="D22" s="287" t="s">
        <v>376</v>
      </c>
      <c r="E22" s="287"/>
      <c r="F22" s="287"/>
      <c r="G22" s="246" t="s">
        <v>377</v>
      </c>
      <c r="H22" s="247"/>
      <c r="I22" s="247"/>
      <c r="J22" s="248"/>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81" t="s">
        <v>235</v>
      </c>
      <c r="C29" s="281"/>
      <c r="D29" s="281"/>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6" t="s">
        <v>119</v>
      </c>
      <c r="C37" s="286"/>
      <c r="D37" s="286"/>
      <c r="E37" s="286"/>
      <c r="F37" s="286"/>
      <c r="G37" s="286"/>
      <c r="H37" s="286"/>
      <c r="I37" s="286"/>
      <c r="J37" s="286"/>
      <c r="K37" s="42"/>
      <c r="L37" s="42"/>
      <c r="M37" s="42"/>
      <c r="N37" s="42"/>
      <c r="O37" s="42"/>
      <c r="P37" s="42"/>
      <c r="Q37" s="42"/>
      <c r="R37" s="42"/>
      <c r="S37" s="42"/>
      <c r="T37" s="42"/>
      <c r="U37" s="42"/>
      <c r="V37" s="42"/>
      <c r="X37" s="161"/>
    </row>
    <row r="38" spans="1:34" ht="33" customHeight="1" x14ac:dyDescent="0.25">
      <c r="A38" s="76"/>
      <c r="B38" s="258"/>
      <c r="C38" s="259"/>
      <c r="D38" s="259"/>
      <c r="E38" s="259"/>
      <c r="F38" s="259"/>
      <c r="G38" s="259"/>
      <c r="H38" s="259"/>
      <c r="I38" s="259"/>
      <c r="J38" s="260"/>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3" t="s">
        <v>349</v>
      </c>
      <c r="X42" s="162" t="b">
        <v>1</v>
      </c>
    </row>
    <row r="43" spans="1:34" ht="53.25" customHeight="1" x14ac:dyDescent="0.25">
      <c r="A43" s="76"/>
      <c r="B43" s="246" t="s">
        <v>380</v>
      </c>
      <c r="C43" s="247"/>
      <c r="D43" s="247"/>
      <c r="E43" s="247"/>
      <c r="F43" s="247"/>
      <c r="G43" s="247"/>
      <c r="H43" s="247"/>
      <c r="I43" s="247"/>
      <c r="J43" s="248"/>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58" t="s">
        <v>374</v>
      </c>
      <c r="C45" s="259"/>
      <c r="D45" s="259"/>
      <c r="E45" s="259"/>
      <c r="F45" s="259"/>
      <c r="G45" s="259"/>
      <c r="H45" s="259"/>
      <c r="I45" s="259"/>
      <c r="J45" s="260"/>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9" t="s">
        <v>296</v>
      </c>
      <c r="C48" s="290"/>
      <c r="D48" s="291" t="s">
        <v>373</v>
      </c>
      <c r="E48" s="291"/>
      <c r="F48" s="291"/>
      <c r="G48" s="291"/>
      <c r="H48" s="291"/>
      <c r="I48" s="291"/>
      <c r="J48" s="292"/>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9" t="s">
        <v>295</v>
      </c>
      <c r="C49" s="290"/>
      <c r="D49" s="291" t="s">
        <v>367</v>
      </c>
      <c r="E49" s="291"/>
      <c r="F49" s="291"/>
      <c r="G49" s="291"/>
      <c r="H49" s="291"/>
      <c r="I49" s="291"/>
      <c r="J49" s="292"/>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9" t="s">
        <v>297</v>
      </c>
      <c r="C50" s="290"/>
      <c r="D50" s="291" t="s">
        <v>368</v>
      </c>
      <c r="E50" s="291"/>
      <c r="F50" s="291"/>
      <c r="G50" s="291"/>
      <c r="H50" s="291"/>
      <c r="I50" s="291"/>
      <c r="J50" s="292"/>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2" t="s">
        <v>152</v>
      </c>
      <c r="C57" s="262"/>
      <c r="D57" s="262"/>
      <c r="E57" s="262"/>
      <c r="F57" s="262"/>
      <c r="G57" s="262"/>
      <c r="H57" s="262"/>
      <c r="I57" s="262"/>
      <c r="J57" s="262"/>
      <c r="K57" s="42"/>
      <c r="L57" s="42"/>
      <c r="M57" s="42"/>
      <c r="N57" s="42"/>
      <c r="O57" s="42"/>
      <c r="P57" s="42"/>
      <c r="Q57" s="42"/>
      <c r="R57" s="42"/>
      <c r="S57" s="42"/>
      <c r="T57" s="42"/>
      <c r="U57" s="42"/>
      <c r="V57" s="42"/>
      <c r="W57" s="161"/>
      <c r="X57" s="161"/>
      <c r="AA57" s="193" t="s">
        <v>283</v>
      </c>
    </row>
    <row r="58" spans="1:34" ht="28.5" customHeight="1" outlineLevel="1" x14ac:dyDescent="0.25">
      <c r="A58" s="42"/>
      <c r="B58" s="258" t="s">
        <v>365</v>
      </c>
      <c r="C58" s="259"/>
      <c r="D58" s="259"/>
      <c r="E58" s="259"/>
      <c r="F58" s="259"/>
      <c r="G58" s="259"/>
      <c r="H58" s="259"/>
      <c r="I58" s="259"/>
      <c r="J58" s="260"/>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2" t="s">
        <v>153</v>
      </c>
      <c r="C62" s="262"/>
      <c r="D62" s="262"/>
      <c r="E62" s="262"/>
      <c r="F62" s="262"/>
      <c r="G62" s="262"/>
      <c r="H62" s="262"/>
      <c r="I62" s="262"/>
      <c r="J62" s="262"/>
      <c r="K62" s="42"/>
      <c r="L62" s="42"/>
      <c r="M62" s="42"/>
      <c r="N62" s="42"/>
      <c r="O62" s="42"/>
      <c r="P62" s="42"/>
      <c r="Q62" s="42"/>
      <c r="R62" s="42"/>
      <c r="S62" s="42"/>
      <c r="T62" s="42"/>
      <c r="U62" s="42"/>
      <c r="V62" s="42"/>
      <c r="AA62" s="193" t="s">
        <v>289</v>
      </c>
    </row>
    <row r="63" spans="1:34" ht="27" customHeight="1" outlineLevel="1" x14ac:dyDescent="0.25">
      <c r="A63" s="76"/>
      <c r="B63" s="258"/>
      <c r="C63" s="259"/>
      <c r="D63" s="259"/>
      <c r="E63" s="259"/>
      <c r="F63" s="259"/>
      <c r="G63" s="259"/>
      <c r="H63" s="259"/>
      <c r="I63" s="259"/>
      <c r="J63" s="260"/>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2" t="s">
        <v>156</v>
      </c>
      <c r="C65" s="262"/>
      <c r="D65" s="262"/>
      <c r="E65" s="262"/>
      <c r="F65" s="262"/>
      <c r="G65" s="262"/>
      <c r="H65" s="262"/>
      <c r="I65" s="262"/>
      <c r="J65" s="262"/>
      <c r="K65" s="44"/>
      <c r="L65" s="44"/>
      <c r="M65" s="44"/>
      <c r="N65" s="44"/>
      <c r="O65" s="44"/>
      <c r="P65" s="44"/>
      <c r="Q65" s="44"/>
      <c r="R65" s="44"/>
      <c r="S65" s="44"/>
      <c r="T65" s="44"/>
      <c r="U65" s="44"/>
      <c r="V65" s="44"/>
      <c r="AA65" s="193" t="s">
        <v>291</v>
      </c>
    </row>
    <row r="66" spans="1:27" ht="23.45" customHeight="1" outlineLevel="1" x14ac:dyDescent="0.25">
      <c r="A66" s="76"/>
      <c r="B66" s="57"/>
      <c r="C66" s="250" t="s">
        <v>74</v>
      </c>
      <c r="D66" s="250"/>
      <c r="E66" s="250"/>
      <c r="F66" s="249"/>
      <c r="G66" s="249"/>
      <c r="H66" s="249"/>
      <c r="I66" s="249"/>
      <c r="J66" s="249"/>
      <c r="K66" s="42"/>
      <c r="L66" s="42"/>
      <c r="M66" s="42"/>
      <c r="N66" s="42"/>
      <c r="O66" s="42"/>
      <c r="P66" s="42"/>
      <c r="Q66" s="42"/>
      <c r="R66" s="42"/>
      <c r="S66" s="42"/>
      <c r="T66" s="42"/>
      <c r="U66" s="42"/>
      <c r="V66" s="42"/>
    </row>
    <row r="67" spans="1:27" ht="23.45" customHeight="1" outlineLevel="1" x14ac:dyDescent="0.25">
      <c r="A67" s="76"/>
      <c r="B67" s="57"/>
      <c r="C67" s="250" t="s">
        <v>75</v>
      </c>
      <c r="D67" s="250"/>
      <c r="E67" s="250"/>
      <c r="F67" s="249"/>
      <c r="G67" s="249"/>
      <c r="H67" s="249"/>
      <c r="I67" s="249"/>
      <c r="J67" s="249"/>
      <c r="K67" s="42"/>
      <c r="L67" s="42"/>
      <c r="M67" s="42"/>
      <c r="N67" s="42"/>
      <c r="O67" s="42"/>
      <c r="P67" s="42"/>
      <c r="Q67" s="42"/>
      <c r="R67" s="42"/>
      <c r="S67" s="42"/>
      <c r="T67" s="42"/>
      <c r="U67" s="42"/>
      <c r="V67" s="42"/>
    </row>
    <row r="68" spans="1:27" ht="23.45" customHeight="1" outlineLevel="1" x14ac:dyDescent="0.25">
      <c r="A68" s="76"/>
      <c r="B68" s="57"/>
      <c r="C68" s="250" t="s">
        <v>76</v>
      </c>
      <c r="D68" s="250"/>
      <c r="E68" s="250"/>
      <c r="F68" s="249"/>
      <c r="G68" s="249"/>
      <c r="H68" s="249"/>
      <c r="I68" s="249"/>
      <c r="J68" s="249"/>
      <c r="K68" s="42"/>
      <c r="L68" s="42"/>
      <c r="M68" s="42"/>
      <c r="N68" s="42"/>
      <c r="O68" s="42"/>
      <c r="P68" s="42"/>
      <c r="Q68" s="42"/>
      <c r="R68" s="42"/>
      <c r="S68" s="42"/>
      <c r="T68" s="42"/>
      <c r="U68" s="42"/>
      <c r="V68" s="42"/>
    </row>
    <row r="69" spans="1:27" ht="23.45" customHeight="1" outlineLevel="1" x14ac:dyDescent="0.25">
      <c r="A69" s="76"/>
      <c r="B69" s="57"/>
      <c r="C69" s="250" t="s">
        <v>77</v>
      </c>
      <c r="D69" s="250"/>
      <c r="E69" s="250"/>
      <c r="F69" s="249"/>
      <c r="G69" s="249"/>
      <c r="H69" s="249"/>
      <c r="I69" s="249"/>
      <c r="J69" s="249"/>
      <c r="K69" s="42"/>
      <c r="L69" s="42"/>
      <c r="M69" s="42"/>
      <c r="N69" s="42"/>
      <c r="O69" s="42"/>
      <c r="P69" s="42"/>
      <c r="Q69" s="42"/>
      <c r="R69" s="42"/>
      <c r="S69" s="42"/>
      <c r="T69" s="42"/>
      <c r="U69" s="42"/>
      <c r="V69" s="42"/>
    </row>
    <row r="70" spans="1:27" ht="23.45" customHeight="1" outlineLevel="1" x14ac:dyDescent="0.25">
      <c r="A70" s="76"/>
      <c r="B70" s="57"/>
      <c r="C70" s="250" t="s">
        <v>78</v>
      </c>
      <c r="D70" s="250"/>
      <c r="E70" s="250"/>
      <c r="F70" s="249"/>
      <c r="G70" s="249"/>
      <c r="H70" s="249"/>
      <c r="I70" s="249"/>
      <c r="J70" s="249"/>
      <c r="K70" s="42"/>
      <c r="L70" s="42"/>
      <c r="M70" s="42"/>
      <c r="N70" s="42"/>
      <c r="O70" s="42"/>
      <c r="P70" s="42"/>
      <c r="Q70" s="42"/>
      <c r="R70" s="42"/>
      <c r="S70" s="42"/>
      <c r="T70" s="42"/>
      <c r="U70" s="42"/>
      <c r="V70" s="42"/>
    </row>
    <row r="71" spans="1:27" ht="23.45" customHeight="1" outlineLevel="1" x14ac:dyDescent="0.25">
      <c r="A71" s="76"/>
      <c r="B71" s="57"/>
      <c r="C71" s="250" t="s">
        <v>120</v>
      </c>
      <c r="D71" s="250"/>
      <c r="E71" s="250"/>
      <c r="F71" s="249"/>
      <c r="G71" s="249"/>
      <c r="H71" s="249"/>
      <c r="I71" s="249"/>
      <c r="J71" s="249"/>
      <c r="K71" s="42"/>
      <c r="L71" s="42"/>
      <c r="M71" s="42"/>
      <c r="N71" s="42"/>
      <c r="O71" s="42"/>
      <c r="P71" s="42"/>
      <c r="Q71" s="42"/>
      <c r="R71" s="42"/>
      <c r="S71" s="42"/>
      <c r="T71" s="42"/>
      <c r="U71" s="42"/>
      <c r="V71" s="42"/>
    </row>
    <row r="72" spans="1:27" ht="23.45" customHeight="1" outlineLevel="1" x14ac:dyDescent="0.25">
      <c r="A72" s="76"/>
      <c r="B72" s="57"/>
      <c r="C72" s="250" t="s">
        <v>91</v>
      </c>
      <c r="D72" s="250"/>
      <c r="E72" s="250"/>
      <c r="F72" s="249"/>
      <c r="G72" s="249"/>
      <c r="H72" s="249"/>
      <c r="I72" s="249"/>
      <c r="J72" s="24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81" t="s">
        <v>157</v>
      </c>
      <c r="C74" s="281"/>
      <c r="D74" s="281"/>
      <c r="E74" s="281"/>
      <c r="F74" s="281"/>
      <c r="G74" s="281"/>
      <c r="H74" s="281"/>
      <c r="I74" s="281"/>
      <c r="J74" s="281"/>
      <c r="K74" s="44"/>
      <c r="L74" s="44"/>
      <c r="M74" s="44"/>
      <c r="N74" s="44"/>
      <c r="O74" s="44"/>
      <c r="P74" s="44"/>
      <c r="Q74" s="44"/>
      <c r="R74" s="44"/>
      <c r="S74" s="44"/>
      <c r="T74" s="44"/>
      <c r="U74" s="44"/>
      <c r="V74" s="44"/>
    </row>
    <row r="75" spans="1:27" ht="26.25" customHeight="1" outlineLevel="1" x14ac:dyDescent="0.25">
      <c r="A75" s="76"/>
      <c r="B75" s="258"/>
      <c r="C75" s="259"/>
      <c r="D75" s="259"/>
      <c r="E75" s="259"/>
      <c r="F75" s="259"/>
      <c r="G75" s="259"/>
      <c r="H75" s="259"/>
      <c r="I75" s="259"/>
      <c r="J75" s="260"/>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62" t="s">
        <v>159</v>
      </c>
      <c r="C78" s="262"/>
      <c r="D78" s="262"/>
      <c r="E78" s="262"/>
      <c r="F78" s="262"/>
      <c r="G78" s="262"/>
      <c r="H78" s="262"/>
      <c r="I78" s="262"/>
      <c r="J78" s="262"/>
      <c r="K78" s="44"/>
      <c r="L78" s="44"/>
      <c r="M78" s="44"/>
      <c r="N78" s="44"/>
      <c r="O78" s="44"/>
      <c r="P78" s="44"/>
      <c r="Q78" s="44"/>
      <c r="R78" s="44"/>
      <c r="S78" s="44"/>
      <c r="T78" s="44"/>
      <c r="U78" s="44"/>
      <c r="V78" s="44"/>
    </row>
    <row r="79" spans="1:27" ht="27.75" customHeight="1" outlineLevel="1" x14ac:dyDescent="0.25">
      <c r="A79" s="46"/>
      <c r="B79" s="258"/>
      <c r="C79" s="259"/>
      <c r="D79" s="259"/>
      <c r="E79" s="259"/>
      <c r="F79" s="259"/>
      <c r="G79" s="259"/>
      <c r="H79" s="259"/>
      <c r="I79" s="259"/>
      <c r="J79" s="260"/>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6" t="s">
        <v>375</v>
      </c>
      <c r="C84" s="247"/>
      <c r="D84" s="247"/>
      <c r="E84" s="247"/>
      <c r="F84" s="247"/>
      <c r="G84" s="247"/>
      <c r="H84" s="247"/>
      <c r="I84" s="247"/>
      <c r="J84" s="24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5" t="s">
        <v>122</v>
      </c>
      <c r="C89" s="285"/>
      <c r="D89" s="285"/>
      <c r="E89" s="285"/>
      <c r="F89" s="285"/>
      <c r="G89" s="285"/>
      <c r="H89" s="285"/>
      <c r="I89" s="285"/>
      <c r="J89" s="285"/>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61" t="s">
        <v>101</v>
      </c>
      <c r="C91" s="261"/>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(D127+D139)-SUM(D101)</f>
        <v>0</v>
      </c>
      <c r="E92" s="66"/>
      <c r="F92" s="66"/>
      <c r="G92" s="66">
        <f t="shared" ref="G92:I92" si="1">(G127+G139)-SUM(G101)</f>
        <v>0</v>
      </c>
      <c r="H92" s="66">
        <f t="shared" si="1"/>
        <v>0</v>
      </c>
      <c r="I92" s="66">
        <f t="shared" si="1"/>
        <v>0</v>
      </c>
      <c r="J92" s="62">
        <f>SUM(D92:I92)</f>
        <v>0</v>
      </c>
      <c r="K92" s="42"/>
      <c r="L92" s="42"/>
      <c r="M92" s="42"/>
      <c r="N92" s="42"/>
      <c r="O92" s="42"/>
      <c r="P92" s="42"/>
      <c r="Q92" s="42"/>
      <c r="R92" s="42"/>
      <c r="S92" s="42"/>
      <c r="T92" s="42"/>
      <c r="U92" s="42"/>
      <c r="V92" s="42"/>
    </row>
    <row r="93" spans="1:22" ht="15" hidden="1" customHeight="1" outlineLevel="1" x14ac:dyDescent="0.25">
      <c r="A93" s="53"/>
      <c r="B93" s="279" t="s">
        <v>237</v>
      </c>
      <c r="C93" s="280"/>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9" t="s">
        <v>238</v>
      </c>
      <c r="C94" s="280"/>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9" t="s">
        <v>239</v>
      </c>
      <c r="C95" s="280"/>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9" t="s">
        <v>240</v>
      </c>
      <c r="C96" s="280"/>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61" t="s">
        <v>0</v>
      </c>
      <c r="C97" s="261"/>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2"/>
      <c r="E98" s="242"/>
      <c r="F98" s="24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7" t="s">
        <v>23</v>
      </c>
      <c r="C99" s="257"/>
      <c r="D99" s="242"/>
      <c r="E99" s="242"/>
      <c r="F99" s="242"/>
      <c r="G99" s="232"/>
      <c r="H99" s="232"/>
      <c r="I99" s="232"/>
      <c r="J99" s="62">
        <f t="shared" si="3"/>
        <v>0</v>
      </c>
      <c r="K99" s="42"/>
      <c r="L99" s="42"/>
      <c r="M99" s="42"/>
      <c r="N99" s="42"/>
      <c r="O99" s="42"/>
      <c r="P99" s="42"/>
      <c r="Q99" s="42"/>
      <c r="R99" s="42"/>
      <c r="S99" s="42"/>
      <c r="T99" s="42"/>
      <c r="U99" s="42"/>
      <c r="V99" s="42"/>
    </row>
    <row r="100" spans="1:24" x14ac:dyDescent="0.25">
      <c r="A100" s="53"/>
      <c r="B100" s="255" t="s">
        <v>369</v>
      </c>
      <c r="C100" s="256"/>
      <c r="D100" s="242"/>
      <c r="E100" s="242"/>
      <c r="F100" s="242"/>
      <c r="G100" s="232"/>
      <c r="H100" s="232"/>
      <c r="I100" s="232"/>
      <c r="J100" s="62">
        <f t="shared" si="3"/>
        <v>0</v>
      </c>
      <c r="K100" s="42"/>
      <c r="L100" s="42"/>
      <c r="M100" s="42"/>
      <c r="N100" s="42"/>
      <c r="O100" s="42"/>
      <c r="P100" s="42"/>
      <c r="Q100" s="42"/>
      <c r="R100" s="42"/>
      <c r="S100" s="42"/>
      <c r="T100" s="42"/>
      <c r="U100" s="42"/>
      <c r="V100" s="42"/>
    </row>
    <row r="101" spans="1:24" x14ac:dyDescent="0.25">
      <c r="A101" s="53"/>
      <c r="B101" s="254" t="s">
        <v>100</v>
      </c>
      <c r="C101" s="254"/>
      <c r="D101" s="243">
        <f>SUM(D98:D100)</f>
        <v>0</v>
      </c>
      <c r="E101" s="243"/>
      <c r="F101" s="243"/>
      <c r="G101" s="66">
        <f t="shared" ref="G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53" t="s">
        <v>2</v>
      </c>
      <c r="C102" s="253"/>
      <c r="D102" s="244">
        <f t="shared" ref="D102:I102" si="5">SUM(D92:D96)+D101</f>
        <v>0</v>
      </c>
      <c r="E102" s="244">
        <f t="shared" si="5"/>
        <v>0</v>
      </c>
      <c r="F102" s="244">
        <f t="shared" si="5"/>
        <v>0</v>
      </c>
      <c r="G102" s="67">
        <f t="shared" si="5"/>
        <v>0</v>
      </c>
      <c r="H102" s="67">
        <f t="shared" si="5"/>
        <v>0</v>
      </c>
      <c r="I102" s="67">
        <f t="shared" si="5"/>
        <v>0</v>
      </c>
      <c r="J102" s="67">
        <f>SUM(J92:J96)+J101</f>
        <v>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0</v>
      </c>
    </row>
    <row r="105" spans="1:24" ht="15" customHeight="1" x14ac:dyDescent="0.25">
      <c r="A105" s="53"/>
      <c r="B105" s="285" t="s">
        <v>351</v>
      </c>
      <c r="C105" s="285"/>
      <c r="D105" s="285"/>
      <c r="E105" s="285"/>
      <c r="F105" s="285"/>
      <c r="G105" s="285"/>
      <c r="H105" s="300">
        <v>199837</v>
      </c>
      <c r="I105" s="301"/>
      <c r="K105" s="42"/>
      <c r="L105" s="42"/>
      <c r="M105" s="42"/>
      <c r="N105" s="42"/>
      <c r="O105" s="42"/>
      <c r="P105" s="42"/>
      <c r="Q105" s="42"/>
      <c r="R105" s="42"/>
      <c r="S105" s="42"/>
      <c r="T105" s="42"/>
      <c r="U105" s="42"/>
      <c r="V105" s="42"/>
      <c r="W105" s="163" t="s">
        <v>216</v>
      </c>
      <c r="X105" s="163" t="b">
        <v>1</v>
      </c>
    </row>
    <row r="106" spans="1:24" ht="15" customHeight="1" x14ac:dyDescent="0.25">
      <c r="A106" s="53"/>
      <c r="B106" s="285" t="s">
        <v>357</v>
      </c>
      <c r="C106" s="285"/>
      <c r="D106" s="285"/>
      <c r="E106" s="285"/>
      <c r="F106" s="285"/>
      <c r="G106" s="285"/>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5" t="s">
        <v>121</v>
      </c>
      <c r="C109" s="285"/>
      <c r="D109" s="285"/>
      <c r="E109" s="285"/>
      <c r="F109" s="285"/>
      <c r="G109" s="285"/>
      <c r="H109" s="285"/>
      <c r="I109" s="285"/>
      <c r="J109" s="285"/>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8" t="s">
        <v>109</v>
      </c>
      <c r="C111" s="278"/>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4" t="s">
        <v>25</v>
      </c>
      <c r="C112" s="284"/>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3" t="s">
        <v>27</v>
      </c>
      <c r="C113" s="28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82" t="s">
        <v>28</v>
      </c>
      <c r="C114" s="282"/>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83" t="s">
        <v>103</v>
      </c>
      <c r="C115" s="28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3" t="s">
        <v>99</v>
      </c>
      <c r="C116" s="28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83" t="s">
        <v>98</v>
      </c>
      <c r="C117" s="28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83" t="s">
        <v>97</v>
      </c>
      <c r="C118" s="28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83" t="s">
        <v>88</v>
      </c>
      <c r="C119" s="28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83" t="s">
        <v>89</v>
      </c>
      <c r="C120" s="28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5" t="s">
        <v>280</v>
      </c>
      <c r="C121" s="256"/>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5" t="s">
        <v>280</v>
      </c>
      <c r="C122" s="256"/>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83" t="s">
        <v>104</v>
      </c>
      <c r="C123" s="28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8" t="s">
        <v>110</v>
      </c>
      <c r="C132" s="278"/>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99" t="s">
        <v>211</v>
      </c>
      <c r="C133" s="299"/>
      <c r="D133" s="242"/>
      <c r="E133" s="242"/>
      <c r="F133" s="24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9" t="s">
        <v>212</v>
      </c>
      <c r="C134" s="299"/>
      <c r="D134" s="242"/>
      <c r="E134" s="242"/>
      <c r="F134" s="24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99" t="s">
        <v>210</v>
      </c>
      <c r="C135" s="299"/>
      <c r="D135" s="245"/>
      <c r="E135" s="242"/>
      <c r="F135" s="245"/>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9" t="s">
        <v>106</v>
      </c>
      <c r="C136" s="299"/>
      <c r="D136" s="245"/>
      <c r="E136" s="242"/>
      <c r="F136" s="245"/>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99" t="s">
        <v>107</v>
      </c>
      <c r="C137" s="299"/>
      <c r="D137" s="242"/>
      <c r="E137" s="242"/>
      <c r="F137" s="24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5" t="s">
        <v>105</v>
      </c>
      <c r="C138" s="256"/>
      <c r="D138" s="242"/>
      <c r="E138" s="242"/>
      <c r="F138" s="24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95" t="s">
        <v>113</v>
      </c>
      <c r="C139" s="295"/>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6" t="s">
        <v>378</v>
      </c>
      <c r="C145" s="247"/>
      <c r="D145" s="247"/>
      <c r="E145" s="247"/>
      <c r="F145" s="247"/>
      <c r="G145" s="247"/>
      <c r="H145" s="247"/>
      <c r="I145" s="247"/>
      <c r="J145" s="24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D8B0582-F4C5-4735-BE31-C00FB856E242}" scale="125" showPageBreaks="1" printArea="1" hiddenRows="1" view="pageBreakPreview" topLeftCell="A136">
      <selection activeCell="B43" sqref="B43:J43"/>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942975</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914400</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9" t="s">
        <v>34</v>
      </c>
      <c r="B2" s="429"/>
      <c r="C2" s="429" t="s">
        <v>35</v>
      </c>
      <c r="D2" s="429"/>
      <c r="E2" s="434" t="s">
        <v>36</v>
      </c>
      <c r="F2" s="435"/>
      <c r="G2" s="435"/>
      <c r="H2" s="443" t="s">
        <v>41</v>
      </c>
      <c r="I2" s="443"/>
    </row>
    <row r="3" spans="1:9" x14ac:dyDescent="0.25">
      <c r="A3" s="432"/>
      <c r="B3" s="432"/>
      <c r="C3" s="432"/>
      <c r="D3" s="432"/>
      <c r="E3" s="436"/>
      <c r="F3" s="436"/>
      <c r="G3" s="436"/>
      <c r="H3" s="444">
        <f>I64</f>
        <v>1049869</v>
      </c>
      <c r="I3" s="445"/>
    </row>
    <row r="4" spans="1:9" x14ac:dyDescent="0.25">
      <c r="A4" s="432"/>
      <c r="B4" s="432"/>
      <c r="C4" s="432"/>
      <c r="D4" s="432"/>
      <c r="E4" s="437"/>
      <c r="F4" s="432"/>
      <c r="G4" s="432"/>
      <c r="H4" s="446"/>
      <c r="I4" s="447"/>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2"/>
      <c r="B12" s="413"/>
      <c r="C12" s="413"/>
      <c r="D12" s="413"/>
      <c r="E12" s="413"/>
      <c r="F12" s="413"/>
      <c r="G12" s="413"/>
      <c r="H12" s="413"/>
      <c r="I12" s="414"/>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12"/>
      <c r="B16" s="413"/>
      <c r="C16" s="413"/>
      <c r="D16" s="413"/>
      <c r="E16" s="413"/>
      <c r="F16" s="413"/>
      <c r="G16" s="413"/>
      <c r="H16" s="413"/>
      <c r="I16" s="414"/>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12"/>
      <c r="B20" s="413"/>
      <c r="C20" s="413"/>
      <c r="D20" s="413"/>
      <c r="E20" s="413"/>
      <c r="F20" s="413"/>
      <c r="G20" s="413"/>
      <c r="H20" s="413"/>
      <c r="I20" s="414"/>
    </row>
    <row r="21" spans="1:9" x14ac:dyDescent="0.25">
      <c r="A21" s="428" t="s">
        <v>65</v>
      </c>
      <c r="B21" s="428"/>
      <c r="C21" s="428"/>
      <c r="D21" s="428"/>
      <c r="E21" s="428"/>
      <c r="F21" s="428"/>
      <c r="G21" s="428"/>
      <c r="H21" s="428"/>
      <c r="I21" s="428"/>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12"/>
      <c r="B24" s="413"/>
      <c r="C24" s="413"/>
      <c r="D24" s="413"/>
      <c r="E24" s="413"/>
      <c r="F24" s="413"/>
      <c r="G24" s="413"/>
      <c r="H24" s="413"/>
      <c r="I24" s="414"/>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2"/>
      <c r="B28" s="413"/>
      <c r="C28" s="413"/>
      <c r="D28" s="413"/>
      <c r="E28" s="413"/>
      <c r="F28" s="413"/>
      <c r="G28" s="413"/>
      <c r="H28" s="413"/>
      <c r="I28" s="414"/>
    </row>
    <row r="29" spans="1:9" ht="16.5" x14ac:dyDescent="0.25">
      <c r="A29" s="34"/>
      <c r="B29" s="34"/>
      <c r="C29" s="34"/>
      <c r="D29" s="34"/>
      <c r="E29" s="34"/>
      <c r="F29" s="34"/>
      <c r="G29" s="34"/>
      <c r="H29" s="34"/>
      <c r="I29" s="34"/>
    </row>
    <row r="30" spans="1:9" ht="42.75" customHeight="1" x14ac:dyDescent="0.25">
      <c r="A30" s="441" t="s">
        <v>69</v>
      </c>
      <c r="B30" s="441"/>
      <c r="C30" s="441"/>
      <c r="D30" s="441"/>
      <c r="E30" s="441"/>
      <c r="F30" s="441"/>
      <c r="G30" s="441"/>
      <c r="H30" s="441"/>
      <c r="I30" s="441"/>
    </row>
    <row r="31" spans="1:9" ht="16.5" x14ac:dyDescent="0.25">
      <c r="A31" s="34"/>
      <c r="B31" s="34"/>
      <c r="C31" s="34"/>
      <c r="D31" s="34"/>
      <c r="E31" s="34"/>
      <c r="F31" s="34"/>
      <c r="G31" s="34"/>
      <c r="H31" s="34"/>
      <c r="I31" s="34"/>
    </row>
    <row r="32" spans="1:9" ht="33" customHeight="1" x14ac:dyDescent="0.25">
      <c r="A32" s="412"/>
      <c r="B32" s="413"/>
      <c r="C32" s="413"/>
      <c r="D32" s="413"/>
      <c r="E32" s="413"/>
      <c r="F32" s="413"/>
      <c r="G32" s="413"/>
      <c r="H32" s="413"/>
      <c r="I32" s="414"/>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2"/>
      <c r="B46" s="413"/>
      <c r="C46" s="413"/>
      <c r="D46" s="413"/>
      <c r="E46" s="413"/>
      <c r="F46" s="413"/>
      <c r="G46" s="413"/>
      <c r="H46" s="413"/>
      <c r="I46" s="414"/>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12"/>
      <c r="B50" s="413"/>
      <c r="C50" s="413"/>
      <c r="D50" s="413"/>
      <c r="E50" s="413"/>
      <c r="F50" s="413"/>
      <c r="G50" s="413"/>
      <c r="H50" s="413"/>
      <c r="I50" s="41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8" t="s">
        <v>83</v>
      </c>
      <c r="B56" s="408"/>
      <c r="C56" s="408"/>
      <c r="D56" s="408"/>
      <c r="E56" s="408"/>
      <c r="F56" s="408"/>
      <c r="G56" s="408"/>
      <c r="H56" s="408"/>
      <c r="I56" s="408"/>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8" t="s">
        <v>52</v>
      </c>
      <c r="B68" s="408"/>
      <c r="C68" s="408"/>
      <c r="D68" s="408"/>
      <c r="E68" s="408"/>
      <c r="F68" s="408"/>
      <c r="G68" s="408"/>
      <c r="H68" s="408"/>
      <c r="I68" s="408"/>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1" t="s">
        <v>85</v>
      </c>
      <c r="B83" s="441"/>
      <c r="C83" s="441"/>
      <c r="D83" s="441"/>
      <c r="E83" s="441"/>
      <c r="F83" s="441"/>
      <c r="G83" s="441"/>
      <c r="H83" s="441"/>
      <c r="I83" s="441"/>
    </row>
    <row r="84" spans="1:9" x14ac:dyDescent="0.25">
      <c r="A84" s="24"/>
    </row>
    <row r="85" spans="1:9" ht="75.75" customHeight="1" x14ac:dyDescent="0.25">
      <c r="A85" s="438" t="s">
        <v>86</v>
      </c>
      <c r="B85" s="439"/>
      <c r="C85" s="439"/>
      <c r="D85" s="439"/>
      <c r="E85" s="439"/>
      <c r="F85" s="439"/>
      <c r="G85" s="439"/>
      <c r="H85" s="439"/>
      <c r="I85" s="440"/>
    </row>
    <row r="87" spans="1:9" ht="59.1" customHeight="1" x14ac:dyDescent="0.25">
      <c r="A87" s="409"/>
      <c r="B87" s="410"/>
      <c r="C87" s="410"/>
      <c r="D87" s="410"/>
      <c r="E87" s="410"/>
      <c r="F87" s="410"/>
      <c r="G87" s="410"/>
      <c r="H87" s="410"/>
      <c r="I87" s="411"/>
    </row>
  </sheetData>
  <customSheetViews>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9" t="s">
        <v>34</v>
      </c>
      <c r="B2" s="429"/>
      <c r="C2" s="429" t="s">
        <v>35</v>
      </c>
      <c r="D2" s="429"/>
      <c r="E2" s="434" t="s">
        <v>36</v>
      </c>
      <c r="F2" s="435"/>
      <c r="G2" s="435"/>
      <c r="H2" s="443" t="s">
        <v>41</v>
      </c>
      <c r="I2" s="443"/>
    </row>
    <row r="3" spans="1:9" x14ac:dyDescent="0.25">
      <c r="A3" s="432" t="s">
        <v>54</v>
      </c>
      <c r="B3" s="432"/>
      <c r="C3" s="432" t="s">
        <v>55</v>
      </c>
      <c r="D3" s="432"/>
      <c r="E3" s="436" t="s">
        <v>38</v>
      </c>
      <c r="F3" s="436"/>
      <c r="G3" s="436"/>
      <c r="H3" s="444">
        <f>I64</f>
        <v>1049869</v>
      </c>
      <c r="I3" s="445"/>
    </row>
    <row r="4" spans="1:9" x14ac:dyDescent="0.25">
      <c r="A4" s="432"/>
      <c r="B4" s="432"/>
      <c r="C4" s="432"/>
      <c r="D4" s="432"/>
      <c r="E4" s="437" t="s">
        <v>56</v>
      </c>
      <c r="F4" s="432"/>
      <c r="G4" s="432"/>
      <c r="H4" s="446"/>
      <c r="I4" s="447"/>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2" t="s">
        <v>60</v>
      </c>
      <c r="B12" s="413"/>
      <c r="C12" s="413"/>
      <c r="D12" s="413"/>
      <c r="E12" s="413"/>
      <c r="F12" s="413"/>
      <c r="G12" s="413"/>
      <c r="H12" s="413"/>
      <c r="I12" s="414"/>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12" t="s">
        <v>62</v>
      </c>
      <c r="B16" s="413"/>
      <c r="C16" s="413"/>
      <c r="D16" s="413"/>
      <c r="E16" s="413"/>
      <c r="F16" s="413"/>
      <c r="G16" s="413"/>
      <c r="H16" s="413"/>
      <c r="I16" s="414"/>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12" t="s">
        <v>64</v>
      </c>
      <c r="B20" s="413"/>
      <c r="C20" s="413"/>
      <c r="D20" s="413"/>
      <c r="E20" s="413"/>
      <c r="F20" s="413"/>
      <c r="G20" s="413"/>
      <c r="H20" s="413"/>
      <c r="I20" s="414"/>
    </row>
    <row r="21" spans="1:9" x14ac:dyDescent="0.25">
      <c r="A21" s="428" t="s">
        <v>65</v>
      </c>
      <c r="B21" s="428"/>
      <c r="C21" s="428"/>
      <c r="D21" s="428"/>
      <c r="E21" s="428"/>
      <c r="F21" s="428"/>
      <c r="G21" s="428"/>
      <c r="H21" s="428"/>
      <c r="I21" s="428"/>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12" t="s">
        <v>66</v>
      </c>
      <c r="B24" s="413"/>
      <c r="C24" s="413"/>
      <c r="D24" s="413"/>
      <c r="E24" s="413"/>
      <c r="F24" s="413"/>
      <c r="G24" s="413"/>
      <c r="H24" s="413"/>
      <c r="I24" s="414"/>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8"/>
    </row>
    <row r="29" spans="1:9" ht="16.5" x14ac:dyDescent="0.25">
      <c r="A29" s="34"/>
      <c r="B29" s="34"/>
      <c r="C29" s="34"/>
      <c r="D29" s="34"/>
      <c r="E29" s="34"/>
      <c r="F29" s="34"/>
      <c r="G29" s="34"/>
      <c r="H29" s="34"/>
      <c r="I29" s="34"/>
    </row>
    <row r="30" spans="1:9" ht="42.75" customHeight="1" x14ac:dyDescent="0.25">
      <c r="A30" s="441" t="s">
        <v>69</v>
      </c>
      <c r="B30" s="441"/>
      <c r="C30" s="441"/>
      <c r="D30" s="441"/>
      <c r="E30" s="441"/>
      <c r="F30" s="441"/>
      <c r="G30" s="441"/>
      <c r="H30" s="441"/>
      <c r="I30" s="441"/>
    </row>
    <row r="31" spans="1:9" ht="16.5" x14ac:dyDescent="0.25">
      <c r="A31" s="34"/>
      <c r="B31" s="34"/>
      <c r="C31" s="34"/>
      <c r="D31" s="34"/>
      <c r="E31" s="34"/>
      <c r="F31" s="34"/>
      <c r="G31" s="34"/>
      <c r="H31" s="34"/>
      <c r="I31" s="34"/>
    </row>
    <row r="32" spans="1:9" ht="33" customHeight="1" x14ac:dyDescent="0.25">
      <c r="A32" s="412" t="s">
        <v>70</v>
      </c>
      <c r="B32" s="413"/>
      <c r="C32" s="413"/>
      <c r="D32" s="413"/>
      <c r="E32" s="413"/>
      <c r="F32" s="413"/>
      <c r="G32" s="413"/>
      <c r="H32" s="413"/>
      <c r="I32" s="414"/>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2" t="s">
        <v>80</v>
      </c>
      <c r="B46" s="413"/>
      <c r="C46" s="413"/>
      <c r="D46" s="413"/>
      <c r="E46" s="413"/>
      <c r="F46" s="413"/>
      <c r="G46" s="413"/>
      <c r="H46" s="413"/>
      <c r="I46" s="414"/>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12" t="s">
        <v>82</v>
      </c>
      <c r="B50" s="413"/>
      <c r="C50" s="413"/>
      <c r="D50" s="413"/>
      <c r="E50" s="413"/>
      <c r="F50" s="413"/>
      <c r="G50" s="413"/>
      <c r="H50" s="413"/>
      <c r="I50" s="41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8" t="s">
        <v>83</v>
      </c>
      <c r="B56" s="408"/>
      <c r="C56" s="408"/>
      <c r="D56" s="408"/>
      <c r="E56" s="408"/>
      <c r="F56" s="408"/>
      <c r="G56" s="408"/>
      <c r="H56" s="408"/>
      <c r="I56" s="408"/>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8" t="s">
        <v>52</v>
      </c>
      <c r="B68" s="408"/>
      <c r="C68" s="408"/>
      <c r="D68" s="408"/>
      <c r="E68" s="408"/>
      <c r="F68" s="408"/>
      <c r="G68" s="408"/>
      <c r="H68" s="408"/>
      <c r="I68" s="408"/>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1" t="s">
        <v>85</v>
      </c>
      <c r="B83" s="441"/>
      <c r="C83" s="441"/>
      <c r="D83" s="441"/>
      <c r="E83" s="441"/>
      <c r="F83" s="441"/>
      <c r="G83" s="441"/>
      <c r="H83" s="441"/>
      <c r="I83" s="441"/>
    </row>
    <row r="84" spans="1:9" x14ac:dyDescent="0.25">
      <c r="A84" s="24"/>
    </row>
    <row r="85" spans="1:9" ht="75.75" customHeight="1" x14ac:dyDescent="0.25">
      <c r="A85" s="438" t="s">
        <v>86</v>
      </c>
      <c r="B85" s="439"/>
      <c r="C85" s="439"/>
      <c r="D85" s="439"/>
      <c r="E85" s="439"/>
      <c r="F85" s="439"/>
      <c r="G85" s="439"/>
      <c r="H85" s="439"/>
      <c r="I85" s="440"/>
    </row>
    <row r="87" spans="1:9" ht="59.1" customHeight="1" x14ac:dyDescent="0.25">
      <c r="A87" s="409"/>
      <c r="B87" s="410"/>
      <c r="C87" s="410"/>
      <c r="D87" s="410"/>
      <c r="E87" s="410"/>
      <c r="F87" s="410"/>
      <c r="G87" s="410"/>
      <c r="H87" s="411"/>
    </row>
  </sheetData>
  <customSheetViews>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4" t="s">
        <v>193</v>
      </c>
      <c r="C1" s="275"/>
      <c r="D1" s="314" t="s">
        <v>164</v>
      </c>
      <c r="E1" s="315"/>
      <c r="F1" s="315"/>
      <c r="G1" s="315"/>
      <c r="H1" s="316"/>
      <c r="I1" s="97" t="s">
        <v>114</v>
      </c>
      <c r="J1" s="98">
        <v>43282</v>
      </c>
      <c r="K1" s="42"/>
      <c r="L1" s="42"/>
      <c r="M1" s="42"/>
      <c r="N1" s="42"/>
      <c r="O1" s="42"/>
      <c r="P1" s="42"/>
      <c r="Q1" s="42"/>
      <c r="R1" s="42"/>
      <c r="S1" s="42"/>
      <c r="T1" s="42"/>
      <c r="U1" s="42"/>
      <c r="V1" s="42"/>
    </row>
    <row r="2" spans="1:29" ht="18.75" customHeight="1" thickTop="1" thickBot="1" x14ac:dyDescent="0.35">
      <c r="A2" s="45"/>
      <c r="B2" s="317" t="str">
        <f>'FY19 Project Request '!B2:C2</f>
        <v>18TOC_CD4</v>
      </c>
      <c r="C2" s="318"/>
      <c r="D2" s="263" t="s">
        <v>117</v>
      </c>
      <c r="E2" s="264"/>
      <c r="F2" s="264"/>
      <c r="G2" s="264"/>
      <c r="H2" s="264"/>
      <c r="I2" s="276" t="s">
        <v>102</v>
      </c>
      <c r="J2" s="277"/>
      <c r="K2" s="42"/>
      <c r="L2" s="42"/>
      <c r="M2" s="42"/>
      <c r="N2" s="42"/>
      <c r="O2" s="42"/>
      <c r="P2" s="42"/>
      <c r="Q2" s="42"/>
      <c r="R2" s="42"/>
      <c r="S2" s="42"/>
      <c r="T2" s="42"/>
      <c r="U2" s="42"/>
      <c r="V2" s="42"/>
      <c r="AB2" s="209" t="s">
        <v>201</v>
      </c>
      <c r="AC2" s="191" t="s">
        <v>102</v>
      </c>
    </row>
    <row r="3" spans="1:29" ht="17.25" customHeight="1" thickTop="1" x14ac:dyDescent="0.3">
      <c r="A3" s="45"/>
      <c r="B3" s="319" t="s">
        <v>301</v>
      </c>
      <c r="C3" s="320"/>
      <c r="D3" s="263" t="s">
        <v>194</v>
      </c>
      <c r="E3" s="263"/>
      <c r="F3" s="263"/>
      <c r="G3" s="263"/>
      <c r="H3" s="263"/>
      <c r="I3" s="304" t="s">
        <v>201</v>
      </c>
      <c r="J3" s="305"/>
      <c r="K3" s="42"/>
      <c r="L3" s="42"/>
      <c r="M3" s="42"/>
      <c r="N3" s="42"/>
      <c r="O3" s="42"/>
      <c r="P3" s="42"/>
      <c r="Q3" s="42"/>
      <c r="R3" s="42"/>
      <c r="S3" s="42"/>
      <c r="T3" s="42"/>
      <c r="U3" s="42"/>
      <c r="V3" s="42"/>
      <c r="AB3" s="209" t="s">
        <v>202</v>
      </c>
      <c r="AC3" s="191" t="s">
        <v>276</v>
      </c>
    </row>
    <row r="4" spans="1:29" ht="17.25" x14ac:dyDescent="0.3">
      <c r="A4" s="45"/>
      <c r="B4" s="321"/>
      <c r="C4" s="322"/>
      <c r="D4" s="268"/>
      <c r="E4" s="263"/>
      <c r="F4" s="263"/>
      <c r="G4" s="263"/>
      <c r="H4" s="263"/>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3"/>
      <c r="D9" s="312" t="s">
        <v>35</v>
      </c>
      <c r="E9" s="313"/>
      <c r="F9" s="155" t="s">
        <v>36</v>
      </c>
      <c r="G9" s="156"/>
      <c r="H9" s="192"/>
      <c r="I9" s="312" t="s">
        <v>111</v>
      </c>
      <c r="J9" s="313"/>
      <c r="K9" s="42"/>
      <c r="L9" s="42"/>
      <c r="M9" s="42"/>
      <c r="N9" s="42"/>
      <c r="O9" s="42"/>
      <c r="P9" s="42"/>
      <c r="Q9" s="42"/>
      <c r="R9" s="42"/>
      <c r="S9" s="42"/>
      <c r="T9" s="42"/>
      <c r="U9" s="42"/>
      <c r="V9" s="42"/>
    </row>
    <row r="10" spans="1:29" ht="18" customHeight="1" x14ac:dyDescent="0.25">
      <c r="A10" s="45"/>
      <c r="B10" s="338" t="str">
        <f>Project_Name</f>
        <v>Morgan Creek Greenway</v>
      </c>
      <c r="C10" s="339"/>
      <c r="D10" s="338" t="str">
        <f>Requesting_Agency</f>
        <v>Town of Carrboro</v>
      </c>
      <c r="E10" s="339"/>
      <c r="F10" s="342" t="str">
        <f>'FY19 Project Request '!F11:H11</f>
        <v>Tina Moon</v>
      </c>
      <c r="G10" s="342"/>
      <c r="H10" s="342"/>
      <c r="I10" s="139" t="s">
        <v>281</v>
      </c>
      <c r="J10" s="140">
        <f>'FY19 Project Request '!J11</f>
        <v>0</v>
      </c>
      <c r="K10" s="42"/>
      <c r="L10" s="42"/>
      <c r="M10" s="42"/>
      <c r="N10" s="42"/>
      <c r="O10" s="42"/>
      <c r="P10" s="42"/>
      <c r="Q10" s="42"/>
      <c r="R10" s="42"/>
      <c r="S10" s="42"/>
      <c r="T10" s="42"/>
      <c r="U10" s="42"/>
      <c r="V10" s="42"/>
    </row>
    <row r="11" spans="1:29" ht="18" customHeight="1" x14ac:dyDescent="0.25">
      <c r="A11" s="45"/>
      <c r="B11" s="340"/>
      <c r="C11" s="341"/>
      <c r="D11" s="340"/>
      <c r="E11" s="341"/>
      <c r="F11" s="342" t="str">
        <f>'FY19 Project Request '!F12:H12</f>
        <v>cmoon@townofcarrboro.org</v>
      </c>
      <c r="G11" s="342"/>
      <c r="H11" s="342"/>
      <c r="I11" s="139" t="s">
        <v>282</v>
      </c>
      <c r="J11" s="140">
        <f>'FY19 Project Request '!J12</f>
        <v>0</v>
      </c>
      <c r="K11" s="42"/>
      <c r="L11" s="42"/>
      <c r="M11" s="42"/>
      <c r="N11" s="42"/>
      <c r="O11" s="42"/>
      <c r="P11" s="42"/>
      <c r="Q11" s="42"/>
      <c r="R11" s="42"/>
      <c r="S11" s="42"/>
      <c r="T11" s="42"/>
      <c r="U11" s="42"/>
      <c r="V11" s="42"/>
    </row>
    <row r="12" spans="1:29" x14ac:dyDescent="0.25">
      <c r="A12" s="45"/>
      <c r="B12" s="312" t="s">
        <v>39</v>
      </c>
      <c r="C12" s="313"/>
      <c r="D12" s="312" t="s">
        <v>40</v>
      </c>
      <c r="E12" s="313"/>
      <c r="F12" s="155" t="s">
        <v>96</v>
      </c>
      <c r="G12" s="156"/>
      <c r="H12" s="192"/>
      <c r="I12" s="312" t="s">
        <v>112</v>
      </c>
      <c r="J12" s="313"/>
      <c r="K12" s="42"/>
      <c r="L12" s="42"/>
      <c r="M12" s="42"/>
      <c r="N12" s="42"/>
      <c r="O12" s="42"/>
      <c r="P12" s="42"/>
      <c r="Q12" s="42"/>
      <c r="R12" s="42"/>
      <c r="S12" s="42"/>
      <c r="T12" s="42"/>
      <c r="U12" s="42"/>
      <c r="V12" s="42"/>
    </row>
    <row r="13" spans="1:29" ht="15.75" customHeight="1" x14ac:dyDescent="0.25">
      <c r="A13" s="45"/>
      <c r="B13" s="323" t="str">
        <f>Start_Date</f>
        <v>FY 2018</v>
      </c>
      <c r="C13" s="324"/>
      <c r="D13" s="323" t="str">
        <f>End_Date</f>
        <v>FY 2020</v>
      </c>
      <c r="E13" s="324"/>
      <c r="F13" s="327" t="str">
        <f>Added_notes_as_appropriate</f>
        <v>The Town anticipates going out to bid in early 2018.</v>
      </c>
      <c r="G13" s="328"/>
      <c r="H13" s="32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5"/>
      <c r="C14" s="326"/>
      <c r="D14" s="325"/>
      <c r="E14" s="326"/>
      <c r="F14" s="330"/>
      <c r="G14" s="331"/>
      <c r="H14" s="332"/>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9" ht="102.75" customHeight="1" x14ac:dyDescent="0.25">
      <c r="A16" s="45"/>
      <c r="B16" s="346" t="str">
        <f>'FY19 Project Request '!B17:J17</f>
        <v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v>
      </c>
      <c r="C16" s="347"/>
      <c r="D16" s="347"/>
      <c r="E16" s="347"/>
      <c r="F16" s="347"/>
      <c r="G16" s="347"/>
      <c r="H16" s="348"/>
      <c r="I16" s="348"/>
      <c r="J16" s="349"/>
      <c r="K16" s="42"/>
      <c r="L16" s="42"/>
      <c r="M16" s="42"/>
      <c r="N16" s="42"/>
      <c r="O16" s="42"/>
      <c r="P16" s="42"/>
      <c r="Q16" s="42"/>
      <c r="R16" s="42"/>
      <c r="S16" s="42"/>
      <c r="T16" s="42"/>
      <c r="U16" s="42"/>
      <c r="V16" s="42"/>
      <c r="X16" s="159"/>
      <c r="Y16" s="159" t="b">
        <v>1</v>
      </c>
    </row>
    <row r="17" spans="1:28" ht="20.25" customHeight="1" x14ac:dyDescent="0.25">
      <c r="A17" s="45"/>
      <c r="B17" s="351" t="s">
        <v>228</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0" t="str">
        <f>'FY19 Project Request '!B22:C22</f>
        <v>North and south sides of Morgan Creek, in Carrboro, beginning at the Smith Level Road bridge crossing the creek.</v>
      </c>
      <c r="C21" s="350"/>
      <c r="D21" s="350" t="str">
        <f>'FY19 Project Request '!D22:F22</f>
        <v>Numerous residents (single family, multi-family and seniors) live within 1/2 mile (the walking service area) of the corridor.  Carrboro Elementary School is within the 1/2 mile walk area.</v>
      </c>
      <c r="E21" s="350"/>
      <c r="F21" s="350"/>
      <c r="G21" s="350"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50"/>
      <c r="I21" s="350"/>
      <c r="J21" s="35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200</v>
      </c>
      <c r="D28" s="345"/>
      <c r="E28" s="313"/>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7" t="s">
        <v>201</v>
      </c>
      <c r="C36" s="358"/>
      <c r="D36" s="357" t="s">
        <v>202</v>
      </c>
      <c r="E36" s="358"/>
      <c r="F36" s="357" t="s">
        <v>203</v>
      </c>
      <c r="G36" s="358"/>
      <c r="H36" s="357" t="s">
        <v>204</v>
      </c>
      <c r="I36" s="358"/>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8"/>
      <c r="C37" s="309"/>
      <c r="D37" s="308"/>
      <c r="E37" s="309"/>
      <c r="F37" s="308"/>
      <c r="G37" s="309"/>
      <c r="H37" s="308"/>
      <c r="I37" s="309"/>
      <c r="J37" s="42"/>
      <c r="K37" s="42"/>
      <c r="L37" s="42"/>
      <c r="M37" s="42"/>
      <c r="N37" s="42"/>
      <c r="O37" s="42"/>
      <c r="P37" s="42"/>
      <c r="Q37" s="42"/>
      <c r="R37" s="42"/>
      <c r="S37" s="42"/>
      <c r="T37" s="42"/>
      <c r="U37" s="42"/>
      <c r="V37" s="42"/>
      <c r="W37" s="42"/>
      <c r="X37" s="42"/>
      <c r="Y37" s="42"/>
      <c r="Z37" s="147"/>
    </row>
    <row r="38" spans="1:26" ht="15.75" thickBot="1" x14ac:dyDescent="0.3">
      <c r="A38" s="53"/>
      <c r="B38" s="310" t="s">
        <v>206</v>
      </c>
      <c r="C38" s="311"/>
      <c r="D38" s="310" t="s">
        <v>206</v>
      </c>
      <c r="E38" s="311"/>
      <c r="F38" s="310" t="s">
        <v>206</v>
      </c>
      <c r="G38" s="311"/>
      <c r="H38" s="310" t="s">
        <v>206</v>
      </c>
      <c r="I38" s="311"/>
      <c r="J38" s="53"/>
      <c r="K38" s="42"/>
      <c r="L38" s="42"/>
      <c r="M38" s="42"/>
      <c r="N38" s="42"/>
      <c r="O38" s="42"/>
      <c r="P38" s="42"/>
      <c r="Q38" s="42"/>
      <c r="R38" s="42"/>
      <c r="S38" s="42"/>
      <c r="T38" s="42"/>
      <c r="U38" s="42"/>
      <c r="V38" s="42"/>
    </row>
    <row r="39" spans="1:26" ht="15.75" thickTop="1" x14ac:dyDescent="0.25">
      <c r="A39" s="45"/>
      <c r="B39" s="308"/>
      <c r="C39" s="309"/>
      <c r="D39" s="308"/>
      <c r="E39" s="309"/>
      <c r="F39" s="308"/>
      <c r="G39" s="309"/>
      <c r="H39" s="308"/>
      <c r="I39" s="309"/>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199837</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6" t="s">
        <v>321</v>
      </c>
      <c r="C59" s="307"/>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2" t="s">
        <v>322</v>
      </c>
      <c r="C60" s="303"/>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2" t="s">
        <v>275</v>
      </c>
      <c r="C61" s="30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4" t="s">
        <v>193</v>
      </c>
      <c r="C1" s="275"/>
      <c r="D1" s="314" t="s">
        <v>164</v>
      </c>
      <c r="E1" s="315"/>
      <c r="F1" s="315"/>
      <c r="G1" s="315"/>
      <c r="H1" s="316"/>
      <c r="I1" s="97" t="s">
        <v>114</v>
      </c>
      <c r="J1" s="98">
        <v>43282</v>
      </c>
      <c r="K1" s="42"/>
      <c r="L1" s="42"/>
      <c r="M1" s="42"/>
      <c r="N1" s="42"/>
      <c r="O1" s="42"/>
      <c r="P1" s="42"/>
      <c r="Q1" s="42"/>
      <c r="R1" s="42"/>
      <c r="S1" s="42"/>
      <c r="T1" s="42"/>
      <c r="U1" s="42"/>
      <c r="V1" s="42"/>
    </row>
    <row r="2" spans="1:29" ht="18.75" customHeight="1" thickTop="1" thickBot="1" x14ac:dyDescent="0.35">
      <c r="A2" s="45"/>
      <c r="B2" s="317" t="str">
        <f>'FY19 Project Request '!B2:C2</f>
        <v>18TOC_CD4</v>
      </c>
      <c r="C2" s="318"/>
      <c r="D2" s="263" t="s">
        <v>117</v>
      </c>
      <c r="E2" s="264"/>
      <c r="F2" s="264"/>
      <c r="G2" s="264"/>
      <c r="H2" s="264"/>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19" t="s">
        <v>230</v>
      </c>
      <c r="C3" s="320"/>
      <c r="D3" s="263" t="s">
        <v>342</v>
      </c>
      <c r="E3" s="263"/>
      <c r="F3" s="263"/>
      <c r="G3" s="263"/>
      <c r="H3" s="263"/>
      <c r="I3" s="43">
        <v>43281</v>
      </c>
      <c r="J3" s="52"/>
      <c r="K3" s="42"/>
      <c r="L3" s="42"/>
      <c r="M3" s="42"/>
      <c r="N3" s="42"/>
      <c r="O3" s="42"/>
      <c r="P3" s="42"/>
      <c r="Q3" s="42"/>
      <c r="R3" s="42"/>
      <c r="S3" s="42"/>
      <c r="T3" s="42"/>
      <c r="U3" s="42"/>
      <c r="V3" s="42"/>
      <c r="AC3" s="191" t="s">
        <v>276</v>
      </c>
    </row>
    <row r="4" spans="1:29" ht="17.25" x14ac:dyDescent="0.3">
      <c r="A4" s="45"/>
      <c r="B4" s="321"/>
      <c r="C4" s="322"/>
      <c r="D4" s="268"/>
      <c r="E4" s="263"/>
      <c r="F4" s="263"/>
      <c r="G4" s="263"/>
      <c r="H4" s="263"/>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3"/>
      <c r="D9" s="213" t="s">
        <v>35</v>
      </c>
      <c r="E9" s="192" t="s">
        <v>300</v>
      </c>
      <c r="F9" s="155" t="s">
        <v>36</v>
      </c>
      <c r="G9" s="156"/>
      <c r="H9" s="192"/>
      <c r="I9" s="312" t="s">
        <v>111</v>
      </c>
      <c r="J9" s="313"/>
      <c r="K9" s="42"/>
      <c r="L9" s="42"/>
      <c r="M9" s="42"/>
      <c r="N9" s="42"/>
      <c r="O9" s="42"/>
      <c r="P9" s="42"/>
      <c r="Q9" s="42"/>
      <c r="R9" s="42"/>
      <c r="S9" s="42"/>
      <c r="T9" s="42"/>
      <c r="U9" s="42"/>
      <c r="V9" s="42"/>
    </row>
    <row r="10" spans="1:29" ht="18" customHeight="1" x14ac:dyDescent="0.25">
      <c r="A10" s="45"/>
      <c r="B10" s="338" t="str">
        <f>Project_Name</f>
        <v>Morgan Creek Greenway</v>
      </c>
      <c r="C10" s="339"/>
      <c r="D10" s="364" t="str">
        <f>Requesting_Agency</f>
        <v>Town of Carrboro</v>
      </c>
      <c r="E10" s="366"/>
      <c r="F10" s="359" t="str">
        <f>'FY19 Project Request '!F11:H11</f>
        <v>Tina Moon</v>
      </c>
      <c r="G10" s="360"/>
      <c r="H10" s="361"/>
      <c r="I10" s="139" t="s">
        <v>281</v>
      </c>
      <c r="J10" s="140">
        <f>'FY19 Project Request '!J11</f>
        <v>0</v>
      </c>
      <c r="K10" s="42"/>
      <c r="L10" s="42"/>
      <c r="M10" s="42"/>
      <c r="N10" s="42"/>
      <c r="O10" s="42"/>
      <c r="P10" s="42"/>
      <c r="Q10" s="42"/>
      <c r="R10" s="42"/>
      <c r="S10" s="42"/>
      <c r="T10" s="42"/>
      <c r="U10" s="42"/>
      <c r="V10" s="42"/>
    </row>
    <row r="11" spans="1:29" ht="18" customHeight="1" x14ac:dyDescent="0.25">
      <c r="A11" s="45"/>
      <c r="B11" s="340"/>
      <c r="C11" s="341"/>
      <c r="D11" s="365"/>
      <c r="E11" s="367"/>
      <c r="F11" s="359" t="str">
        <f>'FY19 Project Request '!F12:H12</f>
        <v>cmoon@townofcarrboro.org</v>
      </c>
      <c r="G11" s="360"/>
      <c r="H11" s="361"/>
      <c r="I11" s="139" t="s">
        <v>282</v>
      </c>
      <c r="J11" s="140">
        <f>'FY19 Project Request '!J12</f>
        <v>0</v>
      </c>
      <c r="K11" s="42"/>
      <c r="L11" s="42"/>
      <c r="M11" s="42"/>
      <c r="N11" s="42"/>
      <c r="O11" s="42"/>
      <c r="P11" s="42"/>
      <c r="Q11" s="42"/>
      <c r="R11" s="42"/>
      <c r="S11" s="42"/>
      <c r="T11" s="42"/>
      <c r="U11" s="42"/>
      <c r="V11" s="42"/>
    </row>
    <row r="12" spans="1:29" x14ac:dyDescent="0.25">
      <c r="A12" s="45"/>
      <c r="B12" s="312" t="s">
        <v>39</v>
      </c>
      <c r="C12" s="313"/>
      <c r="D12" s="312" t="s">
        <v>40</v>
      </c>
      <c r="E12" s="313"/>
      <c r="F12" s="155" t="s">
        <v>96</v>
      </c>
      <c r="G12" s="156"/>
      <c r="H12" s="192"/>
      <c r="I12" s="312" t="s">
        <v>112</v>
      </c>
      <c r="J12" s="313"/>
      <c r="K12" s="42"/>
      <c r="L12" s="42"/>
      <c r="M12" s="42"/>
      <c r="N12" s="42"/>
      <c r="O12" s="42"/>
      <c r="P12" s="42"/>
      <c r="Q12" s="42"/>
      <c r="R12" s="42"/>
      <c r="S12" s="42"/>
      <c r="T12" s="42"/>
      <c r="U12" s="42"/>
      <c r="V12" s="42"/>
    </row>
    <row r="13" spans="1:29" ht="15.75" customHeight="1" x14ac:dyDescent="0.25">
      <c r="A13" s="45"/>
      <c r="B13" s="323" t="str">
        <f>Start_Date</f>
        <v>FY 2018</v>
      </c>
      <c r="C13" s="324"/>
      <c r="D13" s="323" t="str">
        <f>End_Date</f>
        <v>FY 2020</v>
      </c>
      <c r="E13" s="324"/>
      <c r="F13" s="327" t="str">
        <f>Added_notes_as_appropriate</f>
        <v>The Town anticipates going out to bid in early 2018.</v>
      </c>
      <c r="G13" s="328"/>
      <c r="H13" s="32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5"/>
      <c r="C14" s="326"/>
      <c r="D14" s="325"/>
      <c r="E14" s="326"/>
      <c r="F14" s="330"/>
      <c r="G14" s="331"/>
      <c r="H14" s="332"/>
      <c r="I14" s="139" t="s">
        <v>282</v>
      </c>
      <c r="J14" s="140">
        <f>'FY19 Project Request '!J15</f>
        <v>0</v>
      </c>
      <c r="K14" s="42"/>
      <c r="L14" s="42"/>
      <c r="M14" s="42"/>
      <c r="N14" s="42"/>
      <c r="O14" s="42"/>
      <c r="P14" s="42"/>
      <c r="Q14" s="42"/>
      <c r="R14" s="42"/>
      <c r="S14" s="42"/>
      <c r="T14" s="42"/>
      <c r="U14" s="42"/>
      <c r="V14" s="42"/>
      <c r="W14" s="37" t="b">
        <v>1</v>
      </c>
    </row>
    <row r="15" spans="1:29"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9" ht="102.75" customHeight="1" x14ac:dyDescent="0.25">
      <c r="A16" s="45"/>
      <c r="B16" s="346" t="str">
        <f>'FY19 Project Request '!B17:J17</f>
        <v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v>
      </c>
      <c r="C16" s="347"/>
      <c r="D16" s="347"/>
      <c r="E16" s="347"/>
      <c r="F16" s="347"/>
      <c r="G16" s="347"/>
      <c r="H16" s="348"/>
      <c r="I16" s="348"/>
      <c r="J16" s="349"/>
      <c r="K16" s="42"/>
      <c r="L16" s="42"/>
      <c r="M16" s="42"/>
      <c r="N16" s="42"/>
      <c r="O16" s="42"/>
      <c r="P16" s="42"/>
      <c r="Q16" s="42"/>
      <c r="R16" s="42"/>
      <c r="S16" s="42"/>
      <c r="T16" s="42"/>
      <c r="U16" s="42"/>
      <c r="V16" s="42"/>
      <c r="X16" s="159"/>
      <c r="Y16" s="159" t="b">
        <v>1</v>
      </c>
    </row>
    <row r="17" spans="1:28" ht="20.25" customHeight="1" x14ac:dyDescent="0.25">
      <c r="A17" s="45"/>
      <c r="B17" s="351" t="s">
        <v>228</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0" t="str">
        <f>'FY19 Project Request '!B22:C22</f>
        <v>North and south sides of Morgan Creek, in Carrboro, beginning at the Smith Level Road bridge crossing the creek.</v>
      </c>
      <c r="C21" s="350"/>
      <c r="D21" s="350" t="str">
        <f>'FY19 Project Request '!D22:F22</f>
        <v>Numerous residents (single family, multi-family and seniors) live within 1/2 mile (the walking service area) of the corridor.  Carrboro Elementary School is within the 1/2 mile walk area.</v>
      </c>
      <c r="E21" s="350"/>
      <c r="F21" s="350"/>
      <c r="G21" s="350"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50"/>
      <c r="I21" s="350"/>
      <c r="J21" s="35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200</v>
      </c>
      <c r="D28" s="345"/>
      <c r="E28" s="313"/>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D8B0582-F4C5-4735-BE31-C00FB856E242}"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4" t="s">
        <v>193</v>
      </c>
      <c r="C1" s="275"/>
      <c r="D1" s="314" t="s">
        <v>164</v>
      </c>
      <c r="E1" s="315"/>
      <c r="F1" s="315"/>
      <c r="G1" s="315"/>
      <c r="H1" s="316"/>
      <c r="I1" s="97" t="s">
        <v>114</v>
      </c>
      <c r="J1" s="98">
        <v>43282</v>
      </c>
      <c r="K1" s="42"/>
      <c r="L1" s="42"/>
      <c r="M1" s="42"/>
      <c r="N1" s="42"/>
      <c r="O1" s="42"/>
      <c r="P1" s="42"/>
      <c r="Q1" s="42"/>
      <c r="R1" s="42"/>
      <c r="S1" s="42"/>
      <c r="T1" s="42"/>
      <c r="U1" s="42"/>
      <c r="V1" s="42"/>
    </row>
    <row r="2" spans="1:25" ht="18.75" customHeight="1" thickTop="1" thickBot="1" x14ac:dyDescent="0.35">
      <c r="A2" s="45"/>
      <c r="B2" s="317" t="str">
        <f>'FY19 Project Request '!B2:C2</f>
        <v>18TOC_CD4</v>
      </c>
      <c r="C2" s="318"/>
      <c r="D2" s="263" t="s">
        <v>117</v>
      </c>
      <c r="E2" s="264"/>
      <c r="F2" s="264"/>
      <c r="G2" s="264"/>
      <c r="H2" s="264"/>
      <c r="I2" s="362" t="s">
        <v>102</v>
      </c>
      <c r="J2" s="363"/>
      <c r="K2" s="42"/>
      <c r="L2" s="42"/>
      <c r="M2" s="42"/>
      <c r="N2" s="42"/>
      <c r="O2" s="42"/>
      <c r="P2" s="42"/>
      <c r="Q2" s="42"/>
      <c r="R2" s="42"/>
      <c r="S2" s="42"/>
      <c r="T2" s="42"/>
      <c r="U2" s="42"/>
      <c r="V2" s="42"/>
    </row>
    <row r="3" spans="1:25" ht="17.25" customHeight="1" x14ac:dyDescent="0.3">
      <c r="A3" s="45"/>
      <c r="B3" s="319" t="s">
        <v>230</v>
      </c>
      <c r="C3" s="320"/>
      <c r="D3" s="263" t="s">
        <v>194</v>
      </c>
      <c r="E3" s="263"/>
      <c r="F3" s="263"/>
      <c r="G3" s="263"/>
      <c r="H3" s="263"/>
      <c r="I3" s="43">
        <v>43281</v>
      </c>
      <c r="J3" s="52"/>
      <c r="K3" s="42"/>
      <c r="L3" s="42"/>
      <c r="M3" s="42"/>
      <c r="N3" s="42"/>
      <c r="O3" s="42"/>
      <c r="P3" s="42"/>
      <c r="Q3" s="42"/>
      <c r="R3" s="42"/>
      <c r="S3" s="42"/>
      <c r="T3" s="42"/>
      <c r="U3" s="42"/>
      <c r="V3" s="42"/>
    </row>
    <row r="4" spans="1:25" ht="17.25" x14ac:dyDescent="0.3">
      <c r="A4" s="45"/>
      <c r="B4" s="321"/>
      <c r="C4" s="322"/>
      <c r="D4" s="268"/>
      <c r="E4" s="263"/>
      <c r="F4" s="263"/>
      <c r="G4" s="263"/>
      <c r="H4" s="26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3"/>
      <c r="D9" s="312" t="s">
        <v>35</v>
      </c>
      <c r="E9" s="313"/>
      <c r="F9" s="312" t="s">
        <v>36</v>
      </c>
      <c r="G9" s="345"/>
      <c r="H9" s="313"/>
      <c r="I9" s="312" t="s">
        <v>111</v>
      </c>
      <c r="J9" s="313"/>
      <c r="K9" s="42"/>
      <c r="L9" s="42"/>
      <c r="M9" s="42"/>
      <c r="N9" s="42"/>
      <c r="O9" s="42"/>
      <c r="P9" s="42"/>
      <c r="Q9" s="42"/>
      <c r="R9" s="42"/>
      <c r="S9" s="42"/>
      <c r="T9" s="42"/>
      <c r="U9" s="42"/>
      <c r="V9" s="42"/>
    </row>
    <row r="10" spans="1:25" ht="18" customHeight="1" x14ac:dyDescent="0.25">
      <c r="A10" s="45"/>
      <c r="B10" s="338" t="str">
        <f>Project_Name</f>
        <v>Morgan Creek Greenway</v>
      </c>
      <c r="C10" s="339"/>
      <c r="D10" s="338" t="str">
        <f>Requesting_Agency</f>
        <v>Town of Carrboro</v>
      </c>
      <c r="E10" s="339"/>
      <c r="F10" s="377" t="str">
        <f>'FY19 Project Request '!F11:H11</f>
        <v>Tina Moon</v>
      </c>
      <c r="G10" s="378"/>
      <c r="H10" s="379"/>
      <c r="I10" s="139" t="s">
        <v>87</v>
      </c>
      <c r="J10" s="140">
        <f>'FY19 Project Request '!J11</f>
        <v>0</v>
      </c>
      <c r="K10" s="42"/>
      <c r="L10" s="42"/>
      <c r="M10" s="42"/>
      <c r="N10" s="42"/>
      <c r="O10" s="42"/>
      <c r="P10" s="42"/>
      <c r="Q10" s="42"/>
      <c r="R10" s="42"/>
      <c r="S10" s="42"/>
      <c r="T10" s="42"/>
      <c r="U10" s="42"/>
      <c r="V10" s="42"/>
    </row>
    <row r="11" spans="1:25" ht="18" customHeight="1" x14ac:dyDescent="0.25">
      <c r="A11" s="45"/>
      <c r="B11" s="340"/>
      <c r="C11" s="341"/>
      <c r="D11" s="340"/>
      <c r="E11" s="341"/>
      <c r="F11" s="377" t="str">
        <f>'FY19 Project Request '!F12:H12</f>
        <v>cmoon@townofcarrboro.org</v>
      </c>
      <c r="G11" s="378"/>
      <c r="H11" s="379"/>
      <c r="I11" s="139" t="s">
        <v>95</v>
      </c>
      <c r="J11" s="140">
        <f>'FY19 Project Request '!J12</f>
        <v>0</v>
      </c>
      <c r="K11" s="42"/>
      <c r="L11" s="42"/>
      <c r="M11" s="42"/>
      <c r="N11" s="42"/>
      <c r="O11" s="42"/>
      <c r="P11" s="42"/>
      <c r="Q11" s="42"/>
      <c r="R11" s="42"/>
      <c r="S11" s="42"/>
      <c r="T11" s="42"/>
      <c r="U11" s="42"/>
      <c r="V11" s="42"/>
    </row>
    <row r="12" spans="1:25" x14ac:dyDescent="0.25">
      <c r="A12" s="45"/>
      <c r="B12" s="312" t="s">
        <v>39</v>
      </c>
      <c r="C12" s="313"/>
      <c r="D12" s="312" t="s">
        <v>40</v>
      </c>
      <c r="E12" s="313"/>
      <c r="F12" s="312" t="s">
        <v>96</v>
      </c>
      <c r="G12" s="345"/>
      <c r="H12" s="313"/>
      <c r="I12" s="312" t="s">
        <v>112</v>
      </c>
      <c r="J12" s="313"/>
      <c r="K12" s="42"/>
      <c r="L12" s="42"/>
      <c r="M12" s="42"/>
      <c r="N12" s="42"/>
      <c r="O12" s="42"/>
      <c r="P12" s="42"/>
      <c r="Q12" s="42"/>
      <c r="R12" s="42"/>
      <c r="S12" s="42"/>
      <c r="T12" s="42"/>
      <c r="U12" s="42"/>
      <c r="V12" s="42"/>
    </row>
    <row r="13" spans="1:25" ht="15.75" customHeight="1" x14ac:dyDescent="0.25">
      <c r="A13" s="45"/>
      <c r="B13" s="323" t="str">
        <f>Start_Date</f>
        <v>FY 2018</v>
      </c>
      <c r="C13" s="324"/>
      <c r="D13" s="323" t="str">
        <f>End_Date</f>
        <v>FY 2020</v>
      </c>
      <c r="E13" s="324"/>
      <c r="F13" s="327" t="str">
        <f>Added_notes_as_appropriate</f>
        <v>The Town anticipates going out to bid in early 2018.</v>
      </c>
      <c r="G13" s="328"/>
      <c r="H13" s="329"/>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5"/>
      <c r="C14" s="326"/>
      <c r="D14" s="325"/>
      <c r="E14" s="326"/>
      <c r="F14" s="330"/>
      <c r="G14" s="331"/>
      <c r="H14" s="332"/>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3" t="s">
        <v>90</v>
      </c>
      <c r="C15" s="334"/>
      <c r="D15" s="335"/>
      <c r="E15" s="336"/>
      <c r="F15" s="336"/>
      <c r="G15" s="336"/>
      <c r="H15" s="336"/>
      <c r="I15" s="336"/>
      <c r="J15" s="337"/>
      <c r="K15" s="42"/>
      <c r="L15" s="42"/>
      <c r="M15" s="42"/>
      <c r="N15" s="42"/>
      <c r="O15" s="42"/>
      <c r="P15" s="42"/>
      <c r="Q15" s="42"/>
      <c r="R15" s="42"/>
      <c r="S15" s="42"/>
      <c r="T15" s="42"/>
      <c r="U15" s="42"/>
      <c r="V15" s="42"/>
      <c r="W15" s="37" t="b">
        <v>0</v>
      </c>
    </row>
    <row r="16" spans="1:25" ht="102.75" customHeight="1" x14ac:dyDescent="0.25">
      <c r="A16" s="45"/>
      <c r="B16" s="370" t="str">
        <f>'FY19 Project Request '!B17:J17</f>
        <v xml:space="preserve">The Morgan Creek Greenway (EL-4828) will connnect the neighborhoods southwest of the Smith Level Road/NC 54 Bypass that are otherwise cut-off from the Town's bike-ped network, with eventual connections under Smith Level Road to the Chapel Hill portions of the Morgan Creek Greenway and to University Lake.  Completion of the Carrboro segment will also faciliate access to Frank Porter Graham Magnet School.   The bike-ped project has been programmed in the FY2016-2025 TIP.  Preliminary design is nearing completion, with construction authorization targetted for early 2018 and a let date shortly thereafter--FY 2018.    $199,837 of Transit Tax revenue funds have been earmarked for FY 2018 to be use toward the local 20% match for construction.  </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51" t="s">
        <v>228</v>
      </c>
      <c r="C17" s="351"/>
      <c r="D17" s="351"/>
      <c r="E17" s="146" t="str">
        <f>IF('FY19 Project Request '!X35,"YES",IF('FY19 Project Request '!X36,"NO",))</f>
        <v>YES</v>
      </c>
      <c r="F17" s="355"/>
      <c r="G17" s="356"/>
      <c r="H17" s="352"/>
      <c r="I17" s="353"/>
      <c r="J17" s="354"/>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North and south sides of Morgan Creek, in Carrboro, beginning at the Smith Level Road bridge crossing the creek.</v>
      </c>
      <c r="C21" s="376"/>
      <c r="D21" s="376" t="str">
        <f>'FY19 Project Request '!D22:F22</f>
        <v>Numerous residents (single family, multi-family and seniors) live within 1/2 mile (the walking service area) of the corridor.  Carrboro Elementary School is within the 1/2 mile walk area.</v>
      </c>
      <c r="E21" s="376"/>
      <c r="F21" s="376"/>
      <c r="G21" s="376" t="str">
        <f>'FY19 Project Request '!G22:J22</f>
        <v>Bike-Ped improvements associated with the Morgan Creek Greenway (TIP #EB-5886), will improve levels of service and safety for riders of existing Chapel Hill Transit routes, improve access to three schools, and improve safety for cyclists and pedestrians with an off-road network traveling toward the  main north-south corridor leading into Carrboro.</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2" t="s">
        <v>200</v>
      </c>
      <c r="D28" s="345"/>
      <c r="E28" s="313"/>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3" t="str">
        <f>KPI_a</f>
        <v>CD-Project DevelopmentConstruction authorization</v>
      </c>
      <c r="D29" s="344"/>
      <c r="E29" s="344"/>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3" t="str">
        <f>KPI_b</f>
        <v>CD-Construction StartAdvertisement of bid and selection of contractor</v>
      </c>
      <c r="D30" s="344"/>
      <c r="E30" s="344"/>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3" t="str">
        <f>KPI_c</f>
        <v>CD-Construction CompletionProject completion</v>
      </c>
      <c r="D31" s="344"/>
      <c r="E31" s="344"/>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8"/>
      <c r="C37" s="369"/>
      <c r="D37" s="368"/>
      <c r="E37" s="369"/>
      <c r="F37" s="368"/>
      <c r="G37" s="369"/>
      <c r="H37" s="368"/>
      <c r="I37" s="369"/>
      <c r="J37" s="42"/>
      <c r="K37" s="42"/>
      <c r="L37" s="42"/>
      <c r="M37" s="42"/>
      <c r="N37" s="42"/>
      <c r="O37" s="42"/>
      <c r="P37" s="42"/>
      <c r="Q37" s="42"/>
      <c r="R37" s="42"/>
      <c r="S37" s="42"/>
      <c r="T37" s="42"/>
      <c r="U37" s="42"/>
      <c r="V37" s="42"/>
      <c r="W37" s="42"/>
      <c r="X37" s="42"/>
      <c r="Y37" s="42"/>
      <c r="Z37" s="147"/>
    </row>
    <row r="38" spans="1:26" ht="15.75" thickBot="1" x14ac:dyDescent="0.3">
      <c r="A38" s="53"/>
      <c r="B38" s="310" t="s">
        <v>206</v>
      </c>
      <c r="C38" s="311"/>
      <c r="D38" s="310" t="s">
        <v>206</v>
      </c>
      <c r="E38" s="311"/>
      <c r="F38" s="310" t="s">
        <v>206</v>
      </c>
      <c r="G38" s="311"/>
      <c r="H38" s="310" t="s">
        <v>206</v>
      </c>
      <c r="I38" s="311"/>
      <c r="J38" s="53"/>
      <c r="K38" s="42"/>
      <c r="L38" s="42"/>
      <c r="M38" s="42"/>
      <c r="N38" s="42"/>
      <c r="O38" s="42"/>
      <c r="P38" s="42"/>
      <c r="Q38" s="42"/>
      <c r="R38" s="42"/>
      <c r="S38" s="42"/>
      <c r="T38" s="42"/>
      <c r="U38" s="42"/>
      <c r="V38" s="42"/>
    </row>
    <row r="39" spans="1:26" ht="15.75" thickTop="1" x14ac:dyDescent="0.25">
      <c r="A39" s="45"/>
      <c r="B39" s="368"/>
      <c r="C39" s="369"/>
      <c r="D39" s="368"/>
      <c r="E39" s="369"/>
      <c r="F39" s="368"/>
      <c r="G39" s="369"/>
      <c r="H39" s="368"/>
      <c r="I39" s="369"/>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5" t="s">
        <v>164</v>
      </c>
      <c r="C1" s="396"/>
      <c r="D1" s="396"/>
      <c r="E1" s="396"/>
      <c r="F1" s="396"/>
      <c r="G1" s="396"/>
      <c r="H1" s="396"/>
      <c r="I1" s="396"/>
      <c r="J1" s="396"/>
      <c r="K1" s="396"/>
      <c r="O1" s="101"/>
      <c r="P1" s="101"/>
    </row>
    <row r="2" spans="2:16" s="104" customFormat="1" ht="31.5" x14ac:dyDescent="0.3">
      <c r="B2" s="397" t="s">
        <v>117</v>
      </c>
      <c r="C2" s="397"/>
      <c r="D2" s="397"/>
      <c r="E2" s="397"/>
      <c r="F2" s="397"/>
      <c r="G2" s="397"/>
      <c r="H2" s="397"/>
      <c r="I2" s="397"/>
      <c r="J2" s="397"/>
      <c r="K2" s="397"/>
      <c r="O2" s="105"/>
      <c r="P2" s="105"/>
    </row>
    <row r="3" spans="2:16" s="104" customFormat="1" ht="21" customHeight="1" x14ac:dyDescent="0.2">
      <c r="D3" s="106"/>
      <c r="E3" s="106"/>
      <c r="G3" s="398"/>
      <c r="H3" s="398"/>
      <c r="I3" s="103"/>
      <c r="J3" s="103"/>
      <c r="O3" s="105"/>
      <c r="P3" s="105"/>
    </row>
    <row r="4" spans="2:16" ht="21" customHeight="1" x14ac:dyDescent="0.25">
      <c r="D4" s="106"/>
      <c r="E4" s="106"/>
      <c r="F4" s="102"/>
      <c r="G4" s="399"/>
      <c r="H4" s="399"/>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400" t="s">
        <v>167</v>
      </c>
      <c r="J7" s="400"/>
      <c r="K7" s="109"/>
      <c r="L7" s="109"/>
      <c r="M7" s="109"/>
      <c r="O7" s="109"/>
      <c r="P7" s="109"/>
    </row>
    <row r="8" spans="2:16" ht="21" customHeight="1" x14ac:dyDescent="0.2">
      <c r="D8" s="383" t="s">
        <v>192</v>
      </c>
      <c r="E8" s="383"/>
      <c r="H8" s="135"/>
      <c r="I8" s="380" t="s">
        <v>168</v>
      </c>
      <c r="J8" s="381"/>
      <c r="K8" s="109"/>
      <c r="L8" s="109"/>
      <c r="M8" s="109"/>
      <c r="O8" s="109"/>
      <c r="P8" s="109"/>
    </row>
    <row r="9" spans="2:16" ht="21" customHeight="1" x14ac:dyDescent="0.2">
      <c r="D9" s="392" t="s">
        <v>169</v>
      </c>
      <c r="E9" s="392"/>
      <c r="H9" s="135"/>
      <c r="I9" s="380" t="s">
        <v>170</v>
      </c>
      <c r="J9" s="381"/>
      <c r="K9" s="109"/>
      <c r="L9" s="109"/>
      <c r="M9" s="109"/>
      <c r="O9" s="110"/>
      <c r="P9" s="110"/>
    </row>
    <row r="10" spans="2:16" ht="21" customHeight="1" x14ac:dyDescent="0.2">
      <c r="D10" s="392" t="s">
        <v>171</v>
      </c>
      <c r="E10" s="392"/>
      <c r="H10" s="135"/>
      <c r="I10" s="380" t="s">
        <v>172</v>
      </c>
      <c r="J10" s="381"/>
      <c r="K10" s="109"/>
      <c r="L10" s="109"/>
      <c r="M10" s="109"/>
      <c r="O10" s="110"/>
      <c r="P10" s="110"/>
    </row>
    <row r="11" spans="2:16" ht="21" customHeight="1" x14ac:dyDescent="0.2">
      <c r="D11" s="392" t="s">
        <v>173</v>
      </c>
      <c r="E11" s="392"/>
      <c r="H11" s="135"/>
      <c r="I11" s="380" t="s">
        <v>174</v>
      </c>
      <c r="J11" s="381"/>
      <c r="K11" s="109"/>
      <c r="L11" s="109"/>
      <c r="M11" s="109"/>
      <c r="O11" s="110"/>
      <c r="P11" s="110"/>
    </row>
    <row r="12" spans="2:16" ht="21" customHeight="1" x14ac:dyDescent="0.2">
      <c r="D12" s="403" t="s">
        <v>175</v>
      </c>
      <c r="E12" s="404"/>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407" t="s">
        <v>179</v>
      </c>
      <c r="E14" s="407"/>
      <c r="H14" s="137"/>
      <c r="I14" s="380" t="s">
        <v>180</v>
      </c>
      <c r="J14" s="381"/>
    </row>
    <row r="15" spans="2:16" ht="33.6" customHeight="1" x14ac:dyDescent="0.2"/>
    <row r="16" spans="2:16" s="113" customFormat="1" ht="51" customHeight="1" thickBot="1" x14ac:dyDescent="0.3">
      <c r="B16" s="133" t="s">
        <v>197</v>
      </c>
      <c r="C16" s="405" t="s">
        <v>185</v>
      </c>
      <c r="D16" s="406"/>
      <c r="E16" s="133" t="s">
        <v>181</v>
      </c>
      <c r="F16" s="133" t="s">
        <v>182</v>
      </c>
      <c r="G16" s="133" t="s">
        <v>186</v>
      </c>
      <c r="H16" s="133" t="s">
        <v>183</v>
      </c>
      <c r="I16" s="133" t="s">
        <v>187</v>
      </c>
      <c r="J16" s="133" t="s">
        <v>188</v>
      </c>
      <c r="K16" s="138" t="s">
        <v>189</v>
      </c>
    </row>
    <row r="17" spans="2:11" s="115" customFormat="1" ht="25.15" customHeight="1" thickTop="1" x14ac:dyDescent="0.25">
      <c r="B17" s="87"/>
      <c r="C17" s="388"/>
      <c r="D17" s="389"/>
      <c r="E17" s="87"/>
      <c r="F17" s="87"/>
      <c r="G17" s="87"/>
      <c r="H17" s="87"/>
      <c r="I17" s="87"/>
      <c r="J17" s="87"/>
      <c r="K17" s="65">
        <f>J17*G17</f>
        <v>0</v>
      </c>
    </row>
    <row r="18" spans="2:11" s="115" customFormat="1" ht="25.15" customHeight="1" x14ac:dyDescent="0.25">
      <c r="B18" s="87"/>
      <c r="C18" s="388"/>
      <c r="D18" s="389"/>
      <c r="E18" s="87"/>
      <c r="F18" s="87"/>
      <c r="G18" s="87"/>
      <c r="H18" s="87"/>
      <c r="I18" s="87"/>
      <c r="J18" s="87"/>
      <c r="K18" s="65">
        <f t="shared" ref="K18:K21" si="0">J18*G18</f>
        <v>0</v>
      </c>
    </row>
    <row r="19" spans="2:11" s="115" customFormat="1" ht="25.15" customHeight="1" x14ac:dyDescent="0.25">
      <c r="B19" s="87"/>
      <c r="C19" s="388"/>
      <c r="D19" s="389"/>
      <c r="E19" s="87"/>
      <c r="F19" s="87"/>
      <c r="G19" s="87"/>
      <c r="H19" s="87"/>
      <c r="I19" s="87"/>
      <c r="J19" s="87"/>
      <c r="K19" s="65">
        <f t="shared" si="0"/>
        <v>0</v>
      </c>
    </row>
    <row r="20" spans="2:11" s="115" customFormat="1" ht="25.15" customHeight="1" x14ac:dyDescent="0.25">
      <c r="B20" s="87"/>
      <c r="C20" s="388"/>
      <c r="D20" s="389"/>
      <c r="E20" s="87"/>
      <c r="F20" s="87"/>
      <c r="G20" s="87"/>
      <c r="H20" s="87"/>
      <c r="I20" s="87"/>
      <c r="J20" s="87"/>
      <c r="K20" s="65">
        <f t="shared" si="0"/>
        <v>0</v>
      </c>
    </row>
    <row r="21" spans="2:11" s="115" customFormat="1" ht="25.15" customHeight="1" x14ac:dyDescent="0.25">
      <c r="B21" s="87"/>
      <c r="C21" s="388"/>
      <c r="D21" s="389"/>
      <c r="E21" s="87"/>
      <c r="F21" s="87"/>
      <c r="G21" s="87"/>
      <c r="H21" s="87"/>
      <c r="I21" s="87"/>
      <c r="J21" s="87"/>
      <c r="K21" s="65">
        <f t="shared" si="0"/>
        <v>0</v>
      </c>
    </row>
    <row r="22" spans="2:11" s="115" customFormat="1" ht="39.6" hidden="1" customHeight="1" x14ac:dyDescent="0.25">
      <c r="C22" s="390" t="s">
        <v>184</v>
      </c>
      <c r="D22" s="391"/>
      <c r="E22" s="112" t="s">
        <v>181</v>
      </c>
      <c r="F22" s="112" t="s">
        <v>182</v>
      </c>
      <c r="G22" s="116"/>
      <c r="H22" s="117"/>
      <c r="I22" s="117"/>
      <c r="J22" s="117"/>
      <c r="K22" s="65"/>
    </row>
    <row r="23" spans="2:11" s="115" customFormat="1" ht="25.15" hidden="1" customHeight="1" x14ac:dyDescent="0.25">
      <c r="C23" s="384" t="s">
        <v>190</v>
      </c>
      <c r="D23" s="385"/>
      <c r="E23" s="118">
        <v>41640</v>
      </c>
      <c r="F23" s="114">
        <v>41820</v>
      </c>
      <c r="G23" s="119"/>
      <c r="H23" s="120"/>
      <c r="I23" s="120"/>
      <c r="J23" s="120"/>
      <c r="K23" s="65">
        <v>0</v>
      </c>
    </row>
    <row r="24" spans="2:11" s="115" customFormat="1" ht="25.15" hidden="1" customHeight="1" x14ac:dyDescent="0.25">
      <c r="C24" s="384" t="s">
        <v>191</v>
      </c>
      <c r="D24" s="385"/>
      <c r="E24" s="121">
        <v>41640</v>
      </c>
      <c r="F24" s="114">
        <v>41820</v>
      </c>
      <c r="G24" s="122"/>
      <c r="H24" s="120"/>
      <c r="I24" s="120"/>
      <c r="J24" s="120"/>
      <c r="K24" s="65">
        <v>0</v>
      </c>
    </row>
    <row r="25" spans="2:11" s="115" customFormat="1" ht="25.15" hidden="1" customHeight="1" x14ac:dyDescent="0.25">
      <c r="C25" s="386"/>
      <c r="D25" s="387"/>
      <c r="E25" s="118"/>
      <c r="F25" s="118"/>
      <c r="G25" s="122"/>
      <c r="H25" s="120"/>
      <c r="I25" s="120"/>
      <c r="J25" s="120"/>
      <c r="K25" s="65">
        <v>0</v>
      </c>
    </row>
    <row r="26" spans="2:11" s="115" customFormat="1" ht="25.15" hidden="1" customHeight="1" x14ac:dyDescent="0.25">
      <c r="C26" s="386"/>
      <c r="D26" s="387"/>
      <c r="E26" s="118"/>
      <c r="F26" s="118"/>
      <c r="G26" s="123"/>
      <c r="H26" s="124"/>
      <c r="I26" s="124"/>
      <c r="J26" s="124"/>
      <c r="K26" s="65">
        <v>0</v>
      </c>
    </row>
    <row r="27" spans="2:11" s="115" customFormat="1" ht="25.15" hidden="1" customHeight="1" x14ac:dyDescent="0.25">
      <c r="C27" s="393"/>
      <c r="D27" s="394"/>
      <c r="E27" s="125"/>
      <c r="F27" s="125"/>
      <c r="G27" s="126"/>
      <c r="H27" s="127"/>
      <c r="I27" s="127"/>
      <c r="J27" s="127"/>
      <c r="K27" s="65">
        <v>0</v>
      </c>
    </row>
    <row r="28" spans="2:11" s="115" customFormat="1" ht="25.15" customHeight="1" x14ac:dyDescent="0.25">
      <c r="C28" s="401"/>
      <c r="D28" s="401"/>
      <c r="E28" s="130"/>
      <c r="F28" s="130"/>
      <c r="G28" s="130"/>
      <c r="H28" s="131"/>
      <c r="I28" s="131"/>
      <c r="J28" s="131" t="s">
        <v>20</v>
      </c>
      <c r="K28" s="65">
        <f>SUM(K17:K21,K23:K27)</f>
        <v>0</v>
      </c>
    </row>
    <row r="29" spans="2:11" s="128" customFormat="1" ht="25.15" customHeight="1" x14ac:dyDescent="0.2">
      <c r="C29" s="402"/>
      <c r="D29" s="40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2" t="s">
        <v>196</v>
      </c>
      <c r="C32" s="382"/>
      <c r="D32" s="382"/>
      <c r="E32" s="382"/>
      <c r="F32" s="382"/>
      <c r="G32" s="382"/>
      <c r="H32" s="382"/>
      <c r="I32" s="382"/>
      <c r="J32" s="382"/>
      <c r="K32" s="382"/>
    </row>
    <row r="72" ht="12.75" customHeight="1" x14ac:dyDescent="0.2"/>
    <row r="73" ht="12.75" customHeight="1" x14ac:dyDescent="0.2"/>
  </sheetData>
  <customSheetViews>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9" t="s">
        <v>34</v>
      </c>
      <c r="B2" s="429"/>
      <c r="C2" s="429" t="s">
        <v>35</v>
      </c>
      <c r="D2" s="429"/>
      <c r="E2" s="434" t="s">
        <v>36</v>
      </c>
      <c r="F2" s="435"/>
      <c r="G2" s="435"/>
      <c r="H2" s="435" t="s">
        <v>37</v>
      </c>
      <c r="I2" s="435"/>
    </row>
    <row r="3" spans="1:9" x14ac:dyDescent="0.25">
      <c r="A3" s="432"/>
      <c r="B3" s="432"/>
      <c r="C3" s="432"/>
      <c r="D3" s="432"/>
      <c r="E3" s="436"/>
      <c r="F3" s="436"/>
      <c r="G3" s="436"/>
      <c r="H3" s="433">
        <f>I45</f>
        <v>0</v>
      </c>
      <c r="I3" s="433"/>
    </row>
    <row r="4" spans="1:9" x14ac:dyDescent="0.25">
      <c r="A4" s="432"/>
      <c r="B4" s="432"/>
      <c r="C4" s="432"/>
      <c r="D4" s="432"/>
      <c r="E4" s="437"/>
      <c r="F4" s="432"/>
      <c r="G4" s="432"/>
      <c r="H4" s="433"/>
      <c r="I4" s="433"/>
    </row>
    <row r="5" spans="1:9" x14ac:dyDescent="0.25">
      <c r="A5" s="429" t="s">
        <v>39</v>
      </c>
      <c r="B5" s="429"/>
      <c r="C5" s="429" t="s">
        <v>40</v>
      </c>
      <c r="D5" s="429"/>
      <c r="E5" s="429" t="s">
        <v>41</v>
      </c>
      <c r="F5" s="429"/>
      <c r="G5" s="429"/>
      <c r="H5" s="429"/>
      <c r="I5" s="429"/>
    </row>
    <row r="6" spans="1:9" x14ac:dyDescent="0.25">
      <c r="A6" s="430"/>
      <c r="B6" s="431"/>
      <c r="C6" s="430"/>
      <c r="D6" s="431"/>
      <c r="E6" s="432"/>
      <c r="F6" s="432"/>
      <c r="G6" s="432"/>
      <c r="H6" s="433">
        <f>I70</f>
        <v>0</v>
      </c>
      <c r="I6" s="433"/>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12"/>
      <c r="B18" s="413"/>
      <c r="C18" s="413"/>
      <c r="D18" s="413"/>
      <c r="E18" s="413"/>
      <c r="F18" s="413"/>
      <c r="G18" s="413"/>
      <c r="H18" s="413"/>
      <c r="I18" s="414"/>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12"/>
      <c r="B22" s="413"/>
      <c r="C22" s="413"/>
      <c r="D22" s="413"/>
      <c r="E22" s="413"/>
      <c r="F22" s="413"/>
      <c r="G22" s="413"/>
      <c r="H22" s="413"/>
      <c r="I22" s="414"/>
    </row>
    <row r="23" spans="1:9" x14ac:dyDescent="0.25">
      <c r="A23" s="428" t="s">
        <v>49</v>
      </c>
      <c r="B23" s="428"/>
      <c r="C23" s="428"/>
      <c r="D23" s="428"/>
      <c r="E23" s="428"/>
      <c r="F23" s="428"/>
      <c r="G23" s="428"/>
      <c r="H23" s="428"/>
      <c r="I23" s="428"/>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12"/>
      <c r="B26" s="413"/>
      <c r="C26" s="413"/>
      <c r="D26" s="413"/>
      <c r="E26" s="413"/>
      <c r="F26" s="413"/>
      <c r="G26" s="413"/>
      <c r="H26" s="413"/>
      <c r="I26" s="414"/>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12"/>
      <c r="B30" s="413"/>
      <c r="C30" s="413"/>
      <c r="D30" s="413"/>
      <c r="E30" s="413"/>
      <c r="F30" s="413"/>
      <c r="G30" s="413"/>
      <c r="H30" s="413"/>
      <c r="I30" s="414"/>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12"/>
      <c r="B34" s="413"/>
      <c r="C34" s="413"/>
      <c r="D34" s="413"/>
      <c r="E34" s="413"/>
      <c r="F34" s="413"/>
      <c r="G34" s="413"/>
      <c r="H34" s="413"/>
      <c r="I34" s="414"/>
    </row>
    <row r="37" spans="1:9" x14ac:dyDescent="0.25">
      <c r="A37" s="408" t="s">
        <v>12</v>
      </c>
      <c r="B37" s="408"/>
      <c r="C37" s="408"/>
      <c r="D37" s="408"/>
      <c r="E37" s="408"/>
      <c r="F37" s="408"/>
      <c r="G37" s="408"/>
      <c r="H37" s="408"/>
      <c r="I37" s="408"/>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8" t="s">
        <v>4</v>
      </c>
      <c r="B49" s="408"/>
      <c r="C49" s="408"/>
      <c r="D49" s="408"/>
      <c r="E49" s="408"/>
      <c r="F49" s="408"/>
      <c r="G49" s="408"/>
      <c r="H49" s="408"/>
      <c r="I49" s="408"/>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8" t="s">
        <v>42</v>
      </c>
      <c r="B62" s="408"/>
      <c r="C62" s="408"/>
      <c r="D62" s="408"/>
      <c r="E62" s="408"/>
      <c r="F62" s="408"/>
      <c r="G62" s="408"/>
      <c r="H62" s="408"/>
      <c r="I62" s="408"/>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8" t="s">
        <v>52</v>
      </c>
      <c r="B74" s="408"/>
      <c r="C74" s="408"/>
      <c r="D74" s="408"/>
      <c r="E74" s="408"/>
      <c r="F74" s="408"/>
      <c r="G74" s="408"/>
      <c r="H74" s="408"/>
      <c r="I74" s="408"/>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9"/>
      <c r="B91" s="410"/>
      <c r="C91" s="410"/>
      <c r="D91" s="410"/>
      <c r="E91" s="410"/>
      <c r="F91" s="410"/>
      <c r="G91" s="410"/>
      <c r="H91" s="411"/>
    </row>
    <row r="93" spans="1:9" ht="59.1" customHeight="1" x14ac:dyDescent="0.25">
      <c r="A93" s="409"/>
      <c r="B93" s="410"/>
      <c r="C93" s="410"/>
      <c r="D93" s="410"/>
      <c r="E93" s="410"/>
      <c r="F93" s="410"/>
      <c r="G93" s="410"/>
      <c r="H93" s="411"/>
    </row>
  </sheetData>
  <customSheetViews>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schemas.openxmlformats.org/package/2006/metadata/core-properties"/>
    <ds:schemaRef ds:uri="http://purl.org/dc/dcmitype/"/>
    <ds:schemaRef ds:uri="http://schemas.microsoft.com/office/2006/documentManagement/types"/>
    <ds:schemaRef ds:uri="http://purl.org/dc/terms/"/>
    <ds:schemaRef ds:uri="http://schemas.microsoft.com/office/2006/metadata/properties"/>
    <ds:schemaRef ds:uri="http://purl.org/dc/elements/1.1/"/>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Christina Moon</cp:lastModifiedBy>
  <cp:lastPrinted>2017-12-14T20:10:30Z</cp:lastPrinted>
  <dcterms:created xsi:type="dcterms:W3CDTF">2017-01-26T15:15:03Z</dcterms:created>
  <dcterms:modified xsi:type="dcterms:W3CDTF">2017-12-15T17:47:16Z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