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Headers.xml" ContentType="application/vnd.openxmlformats-officedocument.spreadsheetml.revisionHeaders+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6.xml" ContentType="application/vnd.openxmlformats-officedocument.spreadsheetml.revisionLog+xml"/>
  <Override PartName="/xl/revisions/revisionLog6.xml" ContentType="application/vnd.openxmlformats-officedocument.spreadsheetml.revisionLog+xml"/>
  <Override PartName="/xl/revisions/revisionLog2.xml" ContentType="application/vnd.openxmlformats-officedocument.spreadsheetml.revisionLog+xml"/>
  <Override PartName="/xl/revisions/revisionLog10.xml" ContentType="application/vnd.openxmlformats-officedocument.spreadsheetml.revisionLog+xml"/>
  <Override PartName="/xl/revisions/revisionLog15.xml" ContentType="application/vnd.openxmlformats-officedocument.spreadsheetml.revisionLog+xml"/>
  <Override PartName="/xl/revisions/revisionLog9.xml" ContentType="application/vnd.openxmlformats-officedocument.spreadsheetml.revisionLog+xml"/>
  <Override PartName="/xl/revisions/revisionLog4.xml" ContentType="application/vnd.openxmlformats-officedocument.spreadsheetml.revisionLog+xml"/>
  <Override PartName="/xl/revisions/revisionLog1.xml" ContentType="application/vnd.openxmlformats-officedocument.spreadsheetml.revisionLog+xml"/>
  <Override PartName="/xl/revisions/revisionLog14.xml" ContentType="application/vnd.openxmlformats-officedocument.spreadsheetml.revisionLog+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SWG March 16th\"/>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6735" windowHeight="61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'!$Y$3:$Y$12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24BCEF41_DAEA_49EB_82E0_32FF1FF7D884_.wvu.Cols" localSheetId="2" hidden="1">'Exhibit A'!$V:$AC</definedName>
    <definedName name="Z_24BCEF41_DAEA_49EB_82E0_32FF1FF7D884_.wvu.Cols" localSheetId="1" hidden="1">'FY19 Project Reporting'!$V:$AD</definedName>
    <definedName name="Z_24BCEF41_DAEA_49EB_82E0_32FF1FF7D884_.wvu.FilterData" localSheetId="0" hidden="1">'FY19 Project Request '!$Y$3:$Y$12</definedName>
    <definedName name="Z_24BCEF41_DAEA_49EB_82E0_32FF1FF7D884_.wvu.PrintArea" localSheetId="2" hidden="1">'Exhibit A'!$A$1:$K$44</definedName>
    <definedName name="Z_24BCEF41_DAEA_49EB_82E0_32FF1FF7D884_.wvu.PrintArea" localSheetId="5" hidden="1">'FY19 Exhibit A - Draft'!$A$1:$K$63</definedName>
    <definedName name="Z_24BCEF41_DAEA_49EB_82E0_32FF1FF7D884_.wvu.PrintArea" localSheetId="1" hidden="1">'FY19 Project Reporting'!$A$1:$K$65</definedName>
    <definedName name="Z_24BCEF41_DAEA_49EB_82E0_32FF1FF7D884_.wvu.PrintArea" localSheetId="0" hidden="1">'FY19 Project Request '!$A$1:$K$148</definedName>
    <definedName name="Z_24BCEF41_DAEA_49EB_82E0_32FF1FF7D884_.wvu.PrintArea" localSheetId="4" hidden="1">'ProjReport Instructions'!$A$1:$C$62</definedName>
    <definedName name="Z_24BCEF41_DAEA_49EB_82E0_32FF1FF7D884_.wvu.PrintArea" localSheetId="3" hidden="1">'ProjReq Instructions'!$A$1:$C$192</definedName>
    <definedName name="Z_24BCEF41_DAEA_49EB_82E0_32FF1FF7D884_.wvu.Rows" localSheetId="6" hidden="1">'End-of-Year Reconciliations'!$22:$27</definedName>
    <definedName name="Z_24BCEF41_DAEA_49EB_82E0_32FF1FF7D884_.wvu.Rows" localSheetId="0" hidden="1">'FY19 Project Request '!$60:$75,'FY19 Project Request '!$77:$79,'FY19 Project Request '!$93:$96,'FY19 Project Request '!$108:$128</definedName>
    <definedName name="Z_4D895310_04B4_4FFF_ADA4_767CB2A31A78_.wvu.Cols" localSheetId="2" hidden="1">'Exhibit A'!$V:$AC</definedName>
    <definedName name="Z_4D895310_04B4_4FFF_ADA4_767CB2A31A78_.wvu.Cols" localSheetId="1" hidden="1">'FY19 Project Reporting'!$V:$AD</definedName>
    <definedName name="Z_4D895310_04B4_4FFF_ADA4_767CB2A31A78_.wvu.FilterData" localSheetId="0" hidden="1">'FY19 Project Request '!$Y$3:$Y$12</definedName>
    <definedName name="Z_4D895310_04B4_4FFF_ADA4_767CB2A31A78_.wvu.PrintArea" localSheetId="2" hidden="1">'Exhibit A'!$A$1:$K$44</definedName>
    <definedName name="Z_4D895310_04B4_4FFF_ADA4_767CB2A31A78_.wvu.PrintArea" localSheetId="5" hidden="1">'FY19 Exhibit A - Draft'!$A$1:$K$63</definedName>
    <definedName name="Z_4D895310_04B4_4FFF_ADA4_767CB2A31A78_.wvu.PrintArea" localSheetId="1" hidden="1">'FY19 Project Reporting'!$A$1:$K$65</definedName>
    <definedName name="Z_4D895310_04B4_4FFF_ADA4_767CB2A31A78_.wvu.PrintArea" localSheetId="0" hidden="1">'FY19 Project Request '!$A$1:$K$148</definedName>
    <definedName name="Z_4D895310_04B4_4FFF_ADA4_767CB2A31A78_.wvu.PrintArea" localSheetId="4" hidden="1">'ProjReport Instructions'!$A$1:$C$62</definedName>
    <definedName name="Z_4D895310_04B4_4FFF_ADA4_767CB2A31A78_.wvu.PrintArea" localSheetId="3" hidden="1">'ProjReq Instructions'!$A$1:$C$192</definedName>
    <definedName name="Z_4D895310_04B4_4FFF_ADA4_767CB2A31A78_.wvu.Rows" localSheetId="6" hidden="1">'End-of-Year Reconciliations'!$22:$27</definedName>
    <definedName name="Z_4D895310_04B4_4FFF_ADA4_767CB2A31A78_.wvu.Rows" localSheetId="0" hidden="1">'FY19 Project Request '!$93:$96</definedName>
    <definedName name="Z_4E8B1839_DE06_44CB_A0DC_1F804E0A8815_.wvu.Cols" localSheetId="2" hidden="1">'Exhibit A'!$V:$AC</definedName>
    <definedName name="Z_4E8B1839_DE06_44CB_A0DC_1F804E0A8815_.wvu.Cols" localSheetId="1" hidden="1">'FY19 Project Reporting'!$V:$AD</definedName>
    <definedName name="Z_4E8B1839_DE06_44CB_A0DC_1F804E0A8815_.wvu.FilterData" localSheetId="0" hidden="1">'FY19 Project Request '!$Y$3:$Y$12</definedName>
    <definedName name="Z_4E8B1839_DE06_44CB_A0DC_1F804E0A8815_.wvu.PrintArea" localSheetId="2" hidden="1">'Exhibit A'!$A$1:$K$44</definedName>
    <definedName name="Z_4E8B1839_DE06_44CB_A0DC_1F804E0A8815_.wvu.PrintArea" localSheetId="5" hidden="1">'FY19 Exhibit A - Draft'!$A$1:$K$63</definedName>
    <definedName name="Z_4E8B1839_DE06_44CB_A0DC_1F804E0A8815_.wvu.PrintArea" localSheetId="1" hidden="1">'FY19 Project Reporting'!$A$1:$K$65</definedName>
    <definedName name="Z_4E8B1839_DE06_44CB_A0DC_1F804E0A8815_.wvu.PrintArea" localSheetId="0" hidden="1">'FY19 Project Request '!$A$1:$K$148</definedName>
    <definedName name="Z_4E8B1839_DE06_44CB_A0DC_1F804E0A8815_.wvu.PrintArea" localSheetId="4" hidden="1">'ProjReport Instructions'!$A$1:$C$62</definedName>
    <definedName name="Z_4E8B1839_DE06_44CB_A0DC_1F804E0A8815_.wvu.PrintArea" localSheetId="3" hidden="1">'ProjReq Instructions'!$A$1:$C$192</definedName>
    <definedName name="Z_4E8B1839_DE06_44CB_A0DC_1F804E0A8815_.wvu.Rows" localSheetId="6" hidden="1">'End-of-Year Reconciliations'!$22:$27</definedName>
    <definedName name="Z_4E8B1839_DE06_44CB_A0DC_1F804E0A8815_.wvu.Rows" localSheetId="0" hidden="1">'FY19 Project Request '!$60:$75,'FY19 Project Request '!$77:$79,'FY19 Project Request '!$93:$96,'FY19 Project Request '!$108:$128</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'!$Y$3:$Y$12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Lenovo User - Personal View" guid="{24BCEF41-DAEA-49EB-82E0-32FF1FF7D884}" mergeInterval="0" personalView="1" xWindow="191" yWindow="36" windowWidth="1440" windowHeight="850" activeSheetId="1"/>
    <customWorkbookView name="Praveen Sridharan - Personal View" guid="{A57ED495-A8F1-41AA-920B-D492B709C260}" mergeInterval="0" personalView="1" maximized="1" xWindow="941" yWindow="-1032" windowWidth="1296" windowHeight="1040" activeSheetId="1" showComments="commIndAndComment"/>
    <customWorkbookView name="Mitchell Lodge - Personal View" guid="{4D895310-04B4-4FFF-ADA4-767CB2A31A78}" mergeInterval="0" personalView="1" maximized="1" xWindow="1672" yWindow="-8" windowWidth="1696" windowHeight="1066" activeSheetId="1"/>
    <customWorkbookView name="Jennifer Keep - Personal View" guid="{4E8B1839-DE06-44CB-A0DC-1F804E0A8815}" mergeInterval="0" personalView="1" maximized="1" xWindow="1271" yWindow="-9" windowWidth="1298" windowHeight="1042"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91" i="1" l="1"/>
  <c r="P97" i="1" s="1"/>
  <c r="Q91" i="1"/>
  <c r="P92" i="1"/>
  <c r="Q92" i="1"/>
  <c r="P93" i="1"/>
  <c r="Q93" i="1"/>
  <c r="P94" i="1"/>
  <c r="Q94" i="1"/>
  <c r="P95" i="1"/>
  <c r="Q95" i="1"/>
  <c r="P96" i="1"/>
  <c r="Q96" i="1"/>
  <c r="Q97" i="1"/>
  <c r="O97" i="1"/>
  <c r="O92" i="1"/>
  <c r="O93" i="1"/>
  <c r="O94" i="1"/>
  <c r="O95" i="1"/>
  <c r="O96" i="1"/>
  <c r="O91" i="1"/>
  <c r="P99" i="1" l="1"/>
  <c r="P100" i="1"/>
  <c r="O100" i="1"/>
  <c r="O99" i="1"/>
  <c r="P103" i="1" l="1"/>
  <c r="O103" i="1"/>
  <c r="E139" i="1" l="1"/>
  <c r="F139" i="1"/>
  <c r="G139" i="1"/>
  <c r="H139" i="1"/>
  <c r="I139" i="1"/>
  <c r="D139" i="1"/>
  <c r="M93" i="1" l="1"/>
  <c r="M98" i="1"/>
  <c r="M94" i="1"/>
  <c r="D44" i="2"/>
  <c r="M91" i="1" l="1"/>
  <c r="M92" i="1"/>
  <c r="C31" i="3"/>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G101" i="1" l="1"/>
  <c r="H101" i="1"/>
  <c r="I101" i="1"/>
  <c r="G116" i="1" l="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D57" i="6" l="1"/>
  <c r="I46" i="9"/>
  <c r="I63" i="10"/>
  <c r="I123" i="1"/>
  <c r="I62" i="10"/>
  <c r="I71" i="10"/>
  <c r="I77" i="10" s="1"/>
  <c r="I78" i="10" s="1"/>
  <c r="D64" i="10"/>
  <c r="E60" i="10"/>
  <c r="E71" i="11"/>
  <c r="D77" i="11"/>
  <c r="D64" i="11"/>
  <c r="E60" i="11"/>
  <c r="I62" i="11"/>
  <c r="I63" i="11"/>
  <c r="I67" i="9"/>
  <c r="I60" i="9"/>
  <c r="I59" i="9"/>
  <c r="D70" i="9"/>
  <c r="E66" i="9"/>
  <c r="F83" i="9"/>
  <c r="G77" i="9"/>
  <c r="I68" i="9"/>
  <c r="I127" i="1" l="1"/>
  <c r="I92" i="1" s="1"/>
  <c r="J123" i="1"/>
  <c r="J127" i="1" s="1"/>
  <c r="J11" i="1" s="1"/>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I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M97" i="1"/>
  <c r="D100" i="1"/>
  <c r="D101" i="1"/>
  <c r="D92" i="1"/>
  <c r="J14" i="1" s="1"/>
  <c r="D102" i="1" l="1"/>
  <c r="L97" i="1" s="1"/>
  <c r="J13" i="3"/>
  <c r="J13" i="6"/>
  <c r="J13" i="2"/>
  <c r="D60" i="2"/>
  <c r="L98" i="1" l="1"/>
  <c r="E59" i="2"/>
  <c r="D61" i="2"/>
  <c r="M95" i="1"/>
  <c r="M96" i="1"/>
  <c r="F101" i="1"/>
  <c r="F92" i="1" s="1"/>
  <c r="F102" i="1" s="1"/>
  <c r="E100" i="1"/>
  <c r="J100" i="1" s="1"/>
  <c r="F100" i="1"/>
  <c r="E101" i="1" l="1"/>
  <c r="E92" i="1" l="1"/>
  <c r="J101" i="1"/>
  <c r="J15" i="1" l="1"/>
  <c r="J92" i="1"/>
  <c r="J102" i="1" s="1"/>
  <c r="E102" i="1"/>
  <c r="J14" i="3" l="1"/>
  <c r="J14" i="6"/>
  <c r="J14"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<sst xmlns="http://schemas.openxmlformats.org/spreadsheetml/2006/main" count="744" uniqueCount="390">
  <si>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</si>
  <si>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</si>
  <si>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</si>
  <si>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</si>
  <si>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</si>
  <si>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</si>
  <si>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</si>
  <si>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</si>
  <si>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</si>
  <si>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</si>
  <si>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</si>
  <si>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</si>
  <si>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</si>
  <si>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</si>
  <si>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</si>
  <si>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</si>
  <si>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</si>
  <si>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</si>
  <si>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</si>
  <si>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</si>
  <si>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</si>
  <si>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</si>
  <si>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</si>
  <si>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</si>
  <si>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</si>
  <si>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</si>
  <si>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</si>
  <si>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</si>
  <si>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</si>
  <si>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</si>
  <si>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</si>
  <si>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</si>
  <si>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</si>
  <si>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</si>
  <si>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</si>
  <si>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</si>
  <si>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</si>
  <si>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</si>
  <si>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</si>
  <si>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</si>
  <si>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</si>
  <si>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</si>
  <si>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</si>
  <si>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</si>
  <si>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</si>
  <si>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</si>
  <si>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</si>
  <si>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</si>
  <si>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</si>
  <si>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</si>
  <si>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</si>
  <si>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</si>
  <si>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</si>
  <si>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</si>
  <si>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</si>
  <si>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</si>
  <si>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</si>
  <si>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</si>
  <si>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</si>
  <si>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</si>
  <si>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</si>
  <si>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</si>
  <si>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</si>
  <si>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</si>
  <si>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</si>
  <si>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</si>
  <si>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</si>
  <si>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</si>
  <si>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</si>
  <si>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</si>
  <si>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</si>
  <si>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</si>
  <si>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</si>
  <si>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</si>
  <si>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</si>
  <si>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</si>
  <si>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</si>
  <si>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</si>
  <si>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</si>
  <si>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</si>
  <si>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</si>
  <si>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</si>
  <si>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</si>
  <si>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</si>
  <si>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</si>
  <si>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</si>
  <si>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</si>
  <si>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</si>
  <si>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</si>
  <si>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</si>
  <si>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</si>
  <si>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</si>
  <si>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</si>
  <si>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</si>
  <si>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</si>
  <si>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</si>
  <si>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</si>
  <si>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</si>
  <si>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</si>
  <si>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</si>
  <si>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</si>
  <si>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</si>
  <si>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</si>
  <si>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</si>
  <si>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</si>
  <si>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</si>
  <si>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</si>
  <si>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</si>
  <si>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</si>
  <si>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</si>
  <si>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</si>
  <si>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</si>
  <si>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</si>
  <si>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</si>
  <si>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</si>
  <si>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</si>
  <si>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</si>
  <si>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</si>
  <si>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</si>
  <si>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</si>
  <si>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</si>
  <si>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</si>
  <si>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</si>
  <si>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</si>
  <si>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</si>
  <si>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</si>
  <si>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</si>
  <si>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</si>
  <si>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</si>
  <si>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</si>
  <si>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</si>
  <si>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</si>
  <si>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</si>
  <si>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</si>
  <si>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</si>
  <si>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</si>
  <si>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</si>
  <si>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</si>
  <si>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</si>
  <si>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</si>
  <si>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</si>
  <si>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</si>
  <si>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</si>
  <si>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</si>
  <si>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</si>
  <si>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</si>
  <si>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</si>
  <si>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</si>
  <si>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</si>
  <si>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</si>
  <si>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</si>
  <si>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</si>
  <si>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</si>
  <si>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</si>
  <si>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</si>
  <si>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</si>
  <si>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</si>
  <si>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</si>
  <si>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</si>
  <si>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</si>
  <si>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</si>
  <si>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</si>
  <si>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</si>
  <si>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</si>
  <si>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</si>
  <si>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</si>
  <si>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</si>
  <si>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</si>
  <si>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</si>
  <si>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</si>
  <si>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</si>
  <si>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</si>
  <si>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</si>
  <si>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</si>
  <si>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</si>
  <si>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</si>
  <si>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</si>
  <si>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</si>
  <si>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</si>
  <si>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</si>
  <si>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</si>
  <si>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</si>
  <si>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</si>
  <si>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</si>
  <si>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</si>
  <si>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</si>
  <si>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</si>
  <si>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</si>
  <si>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</si>
  <si>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</si>
  <si>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</si>
  <si>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</si>
  <si>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</si>
  <si>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</si>
  <si>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</si>
  <si>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</si>
  <si>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</si>
  <si>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</si>
  <si>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</si>
  <si>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</si>
  <si>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</si>
  <si>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</si>
  <si>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</si>
  <si>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</si>
  <si>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</si>
  <si>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</si>
  <si>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</si>
  <si>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</si>
  <si>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</si>
  <si>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</si>
  <si>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</si>
  <si>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</si>
  <si>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</si>
  <si>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</si>
  <si>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</si>
  <si>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</si>
  <si>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</si>
  <si>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</si>
  <si>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</si>
  <si>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</si>
  <si>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</si>
  <si>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</si>
  <si>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</si>
  <si>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</si>
  <si>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</si>
  <si>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</si>
  <si>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</si>
  <si>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</si>
  <si>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</si>
  <si>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</si>
  <si>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</si>
  <si>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</si>
  <si>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</si>
  <si>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</si>
  <si>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</si>
  <si>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</si>
  <si>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</si>
  <si>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</si>
  <si>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</si>
  <si>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</si>
  <si>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</si>
  <si>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</si>
  <si>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</si>
  <si>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</si>
  <si>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</si>
  <si>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</si>
  <si>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</si>
  <si>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</si>
  <si>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</si>
  <si>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</si>
  <si>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</si>
  <si>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</si>
  <si>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</si>
  <si>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</si>
  <si>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</si>
  <si>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</si>
  <si>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</si>
  <si>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</si>
  <si>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</si>
  <si>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</si>
  <si>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</si>
  <si>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</si>
  <si>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</si>
  <si>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</si>
  <si>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</si>
  <si>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</si>
  <si>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</si>
  <si>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</si>
  <si>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</si>
  <si>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</si>
  <si>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</si>
  <si>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</si>
  <si>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</si>
  <si>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</si>
  <si>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</si>
  <si>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</si>
  <si>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</si>
  <si>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</si>
  <si>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</si>
  <si>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</si>
  <si>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</si>
  <si>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</si>
  <si>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</si>
  <si>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</si>
  <si>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</si>
  <si>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</si>
  <si>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</si>
  <si>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</si>
  <si>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</si>
  <si>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</si>
  <si>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</si>
  <si>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</si>
  <si>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</si>
  <si>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</si>
  <si>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</si>
  <si>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</si>
  <si>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</si>
  <si>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</si>
  <si>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</si>
  <si>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</si>
  <si>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</si>
  <si>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</si>
  <si>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</si>
  <si>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</si>
  <si>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</si>
  <si>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</si>
  <si>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</si>
  <si>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</si>
  <si>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</si>
  <si>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</si>
  <si>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</si>
  <si>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</si>
  <si>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</si>
  <si>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</si>
  <si>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</si>
  <si>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</si>
  <si>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</si>
  <si>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</si>
  <si>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</si>
  <si>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</si>
  <si>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</si>
  <si>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</si>
  <si>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</si>
  <si>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</si>
  <si>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</si>
  <si>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</si>
  <si>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</si>
  <si>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</si>
  <si>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</si>
  <si>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</si>
  <si>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</si>
  <si>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</si>
  <si>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</si>
  <si>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</si>
  <si>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</si>
  <si>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</si>
  <si>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</si>
  <si>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</si>
  <si>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</si>
  <si>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</si>
  <si>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</si>
  <si>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</si>
  <si>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</si>
  <si>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</si>
  <si>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</si>
  <si>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</si>
  <si>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</si>
  <si>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</si>
  <si>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</si>
  <si>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</si>
  <si>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</si>
  <si>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</si>
  <si>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</si>
  <si>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</si>
  <si>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</si>
  <si>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</si>
  <si>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</si>
  <si>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</si>
  <si>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</si>
  <si>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</si>
  <si>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</si>
  <si>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ERP (Enterprise Resource Planning) System</t>
  </si>
  <si>
    <t>Mitchell Lodge</t>
  </si>
  <si>
    <t>mlodge@gotriangle.org</t>
  </si>
  <si>
    <t xml:space="preserve"> It will serve GOTRIANGLE, Wake Transit Plan and Durham-Orange Transit Plan. </t>
  </si>
  <si>
    <t xml:space="preserve">GoTriangle will manage this technological project. </t>
  </si>
  <si>
    <t>The project will improve service by enabling aggregation of data from different sources within the organization to produce meaningful reports that will assist in making business decisions, and be able to separately and jointly compute measures for each partners.</t>
  </si>
  <si>
    <t>Which Plan is this project being proposed for?</t>
  </si>
  <si>
    <t>NA</t>
  </si>
  <si>
    <t xml:space="preserve">If this request is funded, coordination of regional routes and reporting for all Partner Agencies will be facilitated saving time and money.  If this request is not funded, coordination and reporting will still occur but additional staffing or current staff time will be increased as plans become more intricate resulting in added transit service and administrative costs. </t>
  </si>
  <si>
    <t xml:space="preserve">1.  Facilitated coordination of regional transportion requests, 2.  Faster reporting times, and 3.  Improved reports.  </t>
  </si>
  <si>
    <t>Other (ERP PROJECT)</t>
  </si>
  <si>
    <t xml:space="preserve"> Enter into a contract with the ERP developer contract.</t>
  </si>
  <si>
    <t xml:space="preserve"> Develop the ERP System.</t>
  </si>
  <si>
    <t xml:space="preserve"> Implement the ERP System.</t>
  </si>
  <si>
    <t>As the regional public transportation authority for the Research Triangle, GoTriangle contracts the operations of several of its routes to other local transit agencies and must be able to aggregate data from different sources within the organization. The collected data is critical to producing meaningful reports that will assist management to make strategic business decisions. The approved proposed GoTriangle ERP system will provide both GoTriangle management and staff the ability to separately and jointly compute measurements for GoTriangle, Wake Transit Plan, and Durham-Orange Transit Plan.  As such, an ERP system is required because this project will not only benefit GoTriangle, but it will streamline with data input, collection, analysis, and dissemination of statistics and measurements related to all our transit partners projects. The ERP system will help GoTriangle management and staff to adequately track and monitor the respective projects for Durham County, Orange County, and Wake County.</t>
  </si>
  <si>
    <t>DO LRT</t>
  </si>
  <si>
    <t>DO</t>
  </si>
  <si>
    <t>Wake</t>
  </si>
  <si>
    <t>As Per Cost Share</t>
  </si>
  <si>
    <t>50/50 Split</t>
  </si>
  <si>
    <t>DO Triangle Tax Budget</t>
  </si>
  <si>
    <t xml:space="preserve">Durham </t>
  </si>
  <si>
    <t>% FY19</t>
  </si>
  <si>
    <t>% Overall</t>
  </si>
  <si>
    <t xml:space="preserve">  Other(GoTriangle, DOLRT and Wake Co.)</t>
  </si>
  <si>
    <t>The independent cost estimate is allocated based on the following percentage between all sources:
1. The approximate 2% is split equally (50%-50%) between Durham and Orange County Transit plans. The ERP is split equally as there is a similar level of effort for processing budget, invoicing,  reimbursement tracking and financial reporting. The ERP will ensure compatibility with the standard Excel based templates agreed by the SWG, that integrates with the GoTriangle Financial System. The $50,000 maximum each, does not include any customization; customization would require a change order with specifications and costs agreed by the SWG.
2. 40% GoTriangle portion, 25% for the Wake County Tax District, 33% for DO LRT and remaining 2% split between the Durham County Tax District, and the Orange County Tax District.  
3. 33% DO LRT includes additional functionality, customization required for the Financial reporting (Phase 1) and Project management (Phase 3) requirements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</si>
  <si>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</si>
  <si>
    <t>CURRENT REQUEST AT 3.16.18</t>
  </si>
  <si>
    <t>Not in Transit Plans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</si>
</sst>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0"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0" fontId="14" fillId="0" borderId="0" applyNumberFormat="0" applyFill="0" applyBorder="0" applyAlignment="0" applyProtection="0"/>
    <xf numFmtId="0" fontId="54" fillId="0" borderId="0"/>
    <xf numFmtId="0" fontId="61" fillId="0" borderId="0" applyNumberFormat="0" applyFill="0" applyBorder="0" applyAlignment="0" applyProtection="0"/>
    <xf numFmtId="44" fontId="54" fillId="0" borderId="0" applyFont="0" applyFill="0" applyBorder="0" applyAlignment="0" applyProtection="0"/>
    <xf numFmtId="0" fontId="54" fillId="0" borderId="0"/>
    <xf numFmtId="44" fontId="54" fillId="0" borderId="0" applyFont="0" applyFill="0" applyBorder="0" applyAlignment="0" applyProtection="0"/>
  </cellStyleXfs>
  <cellXfs count="469">
    <xf numFmtId="0" fontId="0" fillId="0" borderId="0" xfId="0"/>
    <xf numFmtId="0" fontId="0" fillId="4" borderId="0" xfId="0" applyFill="1"/>
    <xf numFmtId="0" fontId="16"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7" fillId="0" borderId="2" xfId="0" applyFont="1" applyBorder="1"/>
    <xf numFmtId="0" fontId="17" fillId="0" borderId="2" xfId="0" applyFont="1" applyBorder="1" applyAlignment="1">
      <alignment wrapText="1"/>
    </xf>
    <xf numFmtId="0" fontId="16" fillId="4" borderId="2" xfId="0" applyFont="1" applyFill="1" applyBorder="1"/>
    <xf numFmtId="166" fontId="0" fillId="4" borderId="2" xfId="0" applyNumberFormat="1" applyFill="1" applyBorder="1"/>
    <xf numFmtId="166" fontId="18" fillId="0" borderId="0" xfId="0" applyNumberFormat="1" applyFont="1" applyFill="1" applyBorder="1" applyAlignment="1">
      <alignment wrapText="1"/>
    </xf>
    <xf numFmtId="0" fontId="21" fillId="0" borderId="2" xfId="0" applyFont="1" applyBorder="1" applyAlignment="1">
      <alignment wrapText="1"/>
    </xf>
    <xf numFmtId="0" fontId="21" fillId="0" borderId="3" xfId="0" applyFont="1" applyFill="1" applyBorder="1" applyAlignment="1">
      <alignment wrapText="1"/>
    </xf>
    <xf numFmtId="0" fontId="20" fillId="0" borderId="0" xfId="0" applyFont="1" applyAlignment="1"/>
    <xf numFmtId="166" fontId="22" fillId="0" borderId="0" xfId="0" applyNumberFormat="1" applyFont="1" applyAlignment="1"/>
    <xf numFmtId="0" fontId="19" fillId="0" borderId="0" xfId="0" applyFont="1" applyAlignment="1">
      <alignment horizontal="right"/>
    </xf>
    <xf numFmtId="0" fontId="0" fillId="0" borderId="0" xfId="0" applyFill="1" applyBorder="1" applyAlignment="1">
      <alignment horizontal="center"/>
    </xf>
    <xf numFmtId="0" fontId="23"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21" fillId="4" borderId="2" xfId="0" applyFont="1" applyFill="1" applyBorder="1"/>
    <xf numFmtId="0" fontId="24" fillId="4" borderId="2" xfId="0" applyFont="1" applyFill="1" applyBorder="1"/>
    <xf numFmtId="10" fontId="0" fillId="3" borderId="1" xfId="3" applyNumberFormat="1" applyFont="1" applyFill="1" applyBorder="1" applyAlignment="1">
      <alignment horizontal="center"/>
    </xf>
    <xf numFmtId="0" fontId="25" fillId="0" borderId="0" xfId="0" applyFont="1" applyAlignment="1">
      <alignment vertical="center"/>
    </xf>
    <xf numFmtId="0" fontId="13"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8" fillId="4" borderId="13" xfId="0" applyFont="1" applyFill="1" applyBorder="1" applyAlignment="1"/>
    <xf numFmtId="0" fontId="28" fillId="4" borderId="14" xfId="0" applyFont="1" applyFill="1" applyBorder="1" applyAlignment="1"/>
    <xf numFmtId="0" fontId="30" fillId="0" borderId="0" xfId="0" applyFont="1"/>
    <xf numFmtId="0" fontId="32" fillId="0" borderId="0" xfId="0" applyFont="1"/>
    <xf numFmtId="0" fontId="31" fillId="0" borderId="0" xfId="0" applyFont="1" applyBorder="1" applyAlignment="1">
      <alignment horizontal="left" wrapText="1"/>
    </xf>
    <xf numFmtId="0" fontId="31" fillId="0" borderId="0" xfId="0" applyFont="1" applyBorder="1" applyAlignment="1">
      <alignment horizontal="left"/>
    </xf>
    <xf numFmtId="0" fontId="11" fillId="0" borderId="0" xfId="0" applyFont="1"/>
    <xf numFmtId="0" fontId="35" fillId="0" borderId="0" xfId="0" applyFont="1"/>
    <xf numFmtId="0" fontId="11" fillId="0" borderId="0" xfId="0" applyFont="1" applyFill="1"/>
    <xf numFmtId="0" fontId="33" fillId="0" borderId="0" xfId="0" applyFont="1"/>
    <xf numFmtId="0" fontId="33" fillId="0" borderId="0" xfId="0" applyFont="1" applyFill="1"/>
    <xf numFmtId="0" fontId="11" fillId="7" borderId="0" xfId="0" applyFont="1" applyFill="1"/>
    <xf numFmtId="14" fontId="36" fillId="7" borderId="0" xfId="0" applyNumberFormat="1" applyFont="1" applyFill="1" applyBorder="1" applyAlignment="1"/>
    <xf numFmtId="0" fontId="33" fillId="7" borderId="0" xfId="0" applyFont="1" applyFill="1"/>
    <xf numFmtId="0" fontId="35" fillId="7" borderId="0" xfId="0" applyFont="1" applyFill="1"/>
    <xf numFmtId="0" fontId="37" fillId="7" borderId="0" xfId="0" applyFont="1" applyFill="1"/>
    <xf numFmtId="0" fontId="11" fillId="10" borderId="0" xfId="0" applyFont="1" applyFill="1"/>
    <xf numFmtId="0" fontId="38" fillId="4" borderId="0" xfId="0" applyFont="1" applyFill="1"/>
    <xf numFmtId="0" fontId="11" fillId="7" borderId="0" xfId="0" applyFont="1" applyFill="1" applyBorder="1"/>
    <xf numFmtId="0" fontId="39" fillId="7" borderId="0" xfId="0" applyFont="1" applyFill="1"/>
    <xf numFmtId="0" fontId="40" fillId="0" borderId="0" xfId="0" applyFont="1"/>
    <xf numFmtId="14" fontId="41" fillId="7" borderId="0" xfId="0" applyNumberFormat="1" applyFont="1" applyFill="1" applyBorder="1" applyAlignment="1"/>
    <xf numFmtId="0" fontId="41" fillId="7" borderId="0" xfId="0" applyFont="1" applyFill="1"/>
    <xf numFmtId="0" fontId="42" fillId="7" borderId="0" xfId="0" applyFont="1" applyFill="1" applyAlignment="1"/>
    <xf numFmtId="0" fontId="41" fillId="7" borderId="0" xfId="0" applyFont="1" applyFill="1" applyAlignment="1">
      <alignment wrapText="1"/>
    </xf>
    <xf numFmtId="0" fontId="46" fillId="7" borderId="0" xfId="0" applyFont="1" applyFill="1"/>
    <xf numFmtId="0" fontId="41" fillId="7" borderId="0" xfId="0" applyFont="1" applyFill="1" applyBorder="1" applyAlignment="1">
      <alignment horizontal="left" wrapText="1"/>
    </xf>
    <xf numFmtId="0" fontId="41" fillId="7" borderId="0" xfId="0" applyFont="1" applyFill="1" applyBorder="1" applyAlignment="1">
      <alignment horizontal="left" vertical="top" wrapText="1"/>
    </xf>
    <xf numFmtId="0" fontId="41" fillId="7" borderId="0" xfId="0" applyFont="1" applyFill="1" applyAlignment="1">
      <alignment horizontal="center" vertical="top"/>
    </xf>
    <xf numFmtId="0" fontId="48" fillId="4" borderId="0" xfId="0" applyFont="1" applyFill="1"/>
    <xf numFmtId="0" fontId="42" fillId="4" borderId="19" xfId="0" applyFont="1" applyFill="1" applyBorder="1" applyAlignment="1">
      <alignment horizontal="center"/>
    </xf>
    <xf numFmtId="166" fontId="42" fillId="0" borderId="17" xfId="1" applyNumberFormat="1" applyFont="1" applyFill="1" applyBorder="1" applyAlignment="1">
      <alignment horizontal="center"/>
    </xf>
    <xf numFmtId="10" fontId="42" fillId="7" borderId="18" xfId="3" applyNumberFormat="1" applyFont="1" applyFill="1" applyBorder="1" applyAlignment="1">
      <alignment horizontal="center"/>
    </xf>
    <xf numFmtId="10" fontId="42" fillId="0" borderId="18" xfId="3" applyNumberFormat="1" applyFont="1" applyFill="1" applyBorder="1" applyAlignment="1">
      <alignment horizontal="center"/>
    </xf>
    <xf numFmtId="166" fontId="41" fillId="8" borderId="20" xfId="1" applyNumberFormat="1" applyFont="1" applyFill="1" applyBorder="1"/>
    <xf numFmtId="166" fontId="41" fillId="8" borderId="17" xfId="1" applyNumberFormat="1" applyFont="1" applyFill="1" applyBorder="1"/>
    <xf numFmtId="166" fontId="42" fillId="8" borderId="16" xfId="1" applyNumberFormat="1" applyFont="1" applyFill="1" applyBorder="1"/>
    <xf numFmtId="0" fontId="41" fillId="7" borderId="0" xfId="0" applyFont="1" applyFill="1" applyBorder="1"/>
    <xf numFmtId="0" fontId="41" fillId="0" borderId="17" xfId="0" applyFont="1" applyBorder="1" applyAlignment="1">
      <alignment horizontal="left"/>
    </xf>
    <xf numFmtId="0" fontId="50" fillId="7" borderId="0" xfId="0" applyFont="1" applyFill="1" applyAlignment="1">
      <alignment vertical="center"/>
    </xf>
    <xf numFmtId="0" fontId="42" fillId="7" borderId="0" xfId="0" applyFont="1" applyFill="1" applyAlignment="1">
      <alignment vertical="center"/>
    </xf>
    <xf numFmtId="0" fontId="42" fillId="7" borderId="0" xfId="0" applyFont="1" applyFill="1"/>
    <xf numFmtId="0" fontId="41" fillId="0" borderId="0" xfId="0" applyFont="1"/>
    <xf numFmtId="0" fontId="37" fillId="7" borderId="0" xfId="0" applyFont="1" applyFill="1" applyAlignment="1">
      <alignment vertical="top"/>
    </xf>
    <xf numFmtId="0" fontId="37" fillId="10" borderId="0" xfId="0" applyFont="1" applyFill="1" applyAlignment="1">
      <alignment vertical="top"/>
    </xf>
    <xf numFmtId="0" fontId="42" fillId="7" borderId="0" xfId="0" applyFont="1" applyFill="1" applyAlignment="1">
      <alignment vertical="top"/>
    </xf>
    <xf numFmtId="0" fontId="41" fillId="10" borderId="0" xfId="0" applyFont="1" applyFill="1"/>
    <xf numFmtId="0" fontId="34" fillId="7" borderId="0" xfId="0" applyFont="1" applyFill="1"/>
    <xf numFmtId="166" fontId="41" fillId="7" borderId="0" xfId="1" applyNumberFormat="1" applyFont="1" applyFill="1" applyBorder="1" applyAlignment="1">
      <alignment horizontal="center" vertical="center"/>
    </xf>
    <xf numFmtId="0" fontId="38" fillId="11" borderId="0" xfId="0" applyFont="1" applyFill="1"/>
    <xf numFmtId="0" fontId="48" fillId="11" borderId="0" xfId="0" applyFont="1" applyFill="1"/>
    <xf numFmtId="0" fontId="52" fillId="11" borderId="0" xfId="0" applyFont="1" applyFill="1"/>
    <xf numFmtId="166" fontId="41" fillId="7" borderId="0" xfId="1" applyNumberFormat="1" applyFont="1" applyFill="1" applyBorder="1" applyAlignment="1">
      <alignment horizontal="left" vertical="center" wrapText="1"/>
    </xf>
    <xf numFmtId="0" fontId="35" fillId="7" borderId="0" xfId="0" applyFont="1" applyFill="1" applyBorder="1"/>
    <xf numFmtId="0" fontId="42" fillId="4" borderId="17" xfId="0" applyFont="1" applyFill="1" applyBorder="1" applyAlignment="1">
      <alignment horizontal="center"/>
    </xf>
    <xf numFmtId="166" fontId="41" fillId="12" borderId="17" xfId="1" applyNumberFormat="1" applyFont="1" applyFill="1" applyBorder="1" applyAlignment="1">
      <alignment vertical="center"/>
    </xf>
    <xf numFmtId="166" fontId="41" fillId="12" borderId="17" xfId="1" applyNumberFormat="1" applyFont="1" applyFill="1" applyBorder="1"/>
    <xf numFmtId="0" fontId="42" fillId="4" borderId="21" xfId="0" applyFont="1" applyFill="1" applyBorder="1" applyAlignment="1">
      <alignment vertical="center" wrapText="1"/>
    </xf>
    <xf numFmtId="0" fontId="42" fillId="4" borderId="17" xfId="0" applyFont="1" applyFill="1" applyBorder="1" applyAlignment="1">
      <alignment horizontal="center"/>
    </xf>
    <xf numFmtId="0" fontId="34" fillId="2" borderId="0" xfId="0" applyFont="1" applyFill="1" applyBorder="1" applyAlignment="1"/>
    <xf numFmtId="166" fontId="41" fillId="4" borderId="17" xfId="1" applyNumberFormat="1" applyFont="1" applyFill="1" applyBorder="1" applyAlignment="1"/>
    <xf numFmtId="0" fontId="34" fillId="2" borderId="5" xfId="0" applyFont="1" applyFill="1" applyBorder="1" applyAlignment="1"/>
    <xf numFmtId="166" fontId="41" fillId="4" borderId="32" xfId="1" applyNumberFormat="1" applyFont="1" applyFill="1" applyBorder="1" applyAlignment="1"/>
    <xf numFmtId="166" fontId="41" fillId="4" borderId="33" xfId="1" applyNumberFormat="1" applyFont="1" applyFill="1" applyBorder="1" applyAlignment="1"/>
    <xf numFmtId="166" fontId="41" fillId="4" borderId="34" xfId="1" applyNumberFormat="1" applyFont="1" applyFill="1" applyBorder="1" applyAlignment="1"/>
    <xf numFmtId="0" fontId="47" fillId="7" borderId="0" xfId="0" applyFont="1" applyFill="1" applyAlignment="1">
      <alignment vertical="top"/>
    </xf>
    <xf numFmtId="0" fontId="43" fillId="7" borderId="0" xfId="0" applyFont="1" applyFill="1" applyBorder="1" applyAlignment="1">
      <alignment horizontal="center" vertical="center"/>
    </xf>
    <xf numFmtId="0" fontId="42" fillId="9" borderId="16" xfId="0" applyFont="1" applyFill="1" applyBorder="1" applyAlignment="1"/>
    <xf numFmtId="14" fontId="41" fillId="9" borderId="16" xfId="0" applyNumberFormat="1" applyFont="1" applyFill="1" applyBorder="1" applyAlignment="1"/>
    <xf numFmtId="0" fontId="54" fillId="0" borderId="0" xfId="5" applyProtection="1"/>
    <xf numFmtId="0" fontId="54" fillId="0" borderId="0" xfId="5"/>
    <xf numFmtId="0" fontId="55" fillId="0" borderId="0" xfId="5" applyFont="1" applyAlignment="1">
      <alignment vertical="center"/>
    </xf>
    <xf numFmtId="0" fontId="56" fillId="0" borderId="0" xfId="5" applyFont="1"/>
    <xf numFmtId="0" fontId="55" fillId="0" borderId="0" xfId="5" applyFont="1" applyFill="1" applyAlignment="1" applyProtection="1">
      <alignment horizontal="center" vertical="center"/>
    </xf>
    <xf numFmtId="0" fontId="54" fillId="0" borderId="0" xfId="5" applyFill="1"/>
    <xf numFmtId="0" fontId="55" fillId="0" borderId="0" xfId="5" applyFont="1" applyFill="1" applyAlignment="1">
      <alignment vertical="center"/>
    </xf>
    <xf numFmtId="0" fontId="57" fillId="0" borderId="0" xfId="5" applyFont="1" applyFill="1" applyAlignment="1" applyProtection="1">
      <alignment vertical="center"/>
    </xf>
    <xf numFmtId="0" fontId="59" fillId="0" borderId="0" xfId="5" applyFont="1" applyProtection="1"/>
    <xf numFmtId="14" fontId="58" fillId="0" borderId="0" xfId="5" applyNumberFormat="1" applyFont="1" applyAlignment="1" applyProtection="1">
      <alignment horizontal="left"/>
    </xf>
    <xf numFmtId="0" fontId="58" fillId="0" borderId="0" xfId="5" applyFont="1"/>
    <xf numFmtId="0" fontId="58" fillId="0" borderId="0" xfId="5" applyFont="1" applyAlignment="1"/>
    <xf numFmtId="0" fontId="62" fillId="0" borderId="0" xfId="5" applyFont="1" applyFill="1" applyBorder="1" applyAlignment="1"/>
    <xf numFmtId="0" fontId="56" fillId="14" borderId="6" xfId="5" applyFont="1" applyFill="1" applyBorder="1" applyAlignment="1">
      <alignment horizontal="center" vertical="center" wrapText="1"/>
    </xf>
    <xf numFmtId="0" fontId="60" fillId="0" borderId="0" xfId="5" applyFont="1" applyAlignment="1">
      <alignment vertical="center"/>
    </xf>
    <xf numFmtId="14" fontId="60" fillId="0" borderId="4" xfId="7" applyNumberFormat="1" applyFont="1" applyBorder="1" applyAlignment="1" applyProtection="1">
      <alignment horizontal="center" vertical="center"/>
      <protection locked="0"/>
    </xf>
    <xf numFmtId="0" fontId="54" fillId="0" borderId="0" xfId="5" applyAlignment="1">
      <alignment vertical="center"/>
    </xf>
    <xf numFmtId="1" fontId="60" fillId="3" borderId="2" xfId="7" applyNumberFormat="1" applyFont="1" applyFill="1" applyBorder="1" applyAlignment="1" applyProtection="1">
      <alignment horizontal="center" vertical="center"/>
      <protection locked="0"/>
    </xf>
    <xf numFmtId="169" fontId="60" fillId="3" borderId="2" xfId="7" applyNumberFormat="1" applyFont="1" applyFill="1" applyBorder="1" applyAlignment="1" applyProtection="1">
      <alignment horizontal="center" vertical="center"/>
      <protection locked="0"/>
    </xf>
    <xf numFmtId="14" fontId="60" fillId="0" borderId="3" xfId="5" applyNumberFormat="1" applyFont="1" applyBorder="1" applyAlignment="1" applyProtection="1">
      <alignment horizontal="center" vertical="center"/>
      <protection locked="0"/>
    </xf>
    <xf numFmtId="1" fontId="60" fillId="15" borderId="3" xfId="7" applyNumberFormat="1" applyFont="1" applyFill="1" applyBorder="1" applyAlignment="1" applyProtection="1">
      <alignment horizontal="center" vertical="center"/>
      <protection locked="0"/>
    </xf>
    <xf numFmtId="169" fontId="60" fillId="15" borderId="3" xfId="7" applyNumberFormat="1" applyFont="1" applyFill="1" applyBorder="1" applyAlignment="1" applyProtection="1">
      <alignment horizontal="center" vertical="center"/>
      <protection locked="0"/>
    </xf>
    <xf numFmtId="14" fontId="60" fillId="0" borderId="15" xfId="5" applyNumberFormat="1" applyFont="1" applyBorder="1" applyAlignment="1" applyProtection="1">
      <alignment horizontal="center" vertical="center"/>
      <protection locked="0"/>
    </xf>
    <xf numFmtId="1" fontId="60" fillId="15" borderId="3" xfId="5" applyNumberFormat="1" applyFont="1" applyFill="1" applyBorder="1" applyAlignment="1" applyProtection="1">
      <alignment horizontal="center" vertical="center"/>
      <protection locked="0"/>
    </xf>
    <xf numFmtId="1" fontId="60" fillId="13" borderId="3" xfId="5" applyNumberFormat="1" applyFont="1" applyFill="1" applyBorder="1" applyAlignment="1" applyProtection="1">
      <alignment horizontal="center" vertical="center"/>
      <protection locked="0"/>
    </xf>
    <xf numFmtId="169" fontId="60" fillId="13" borderId="3" xfId="5" applyNumberFormat="1" applyFont="1" applyFill="1" applyBorder="1" applyAlignment="1" applyProtection="1">
      <alignment horizontal="center" vertical="center"/>
      <protection locked="0"/>
    </xf>
    <xf numFmtId="14" fontId="60" fillId="0" borderId="37" xfId="5" applyNumberFormat="1" applyFont="1" applyBorder="1" applyAlignment="1" applyProtection="1">
      <alignment horizontal="center" vertical="center"/>
      <protection locked="0"/>
    </xf>
    <xf numFmtId="1" fontId="60" fillId="13" borderId="37" xfId="5" applyNumberFormat="1" applyFont="1" applyFill="1" applyBorder="1" applyAlignment="1" applyProtection="1">
      <alignment horizontal="center" vertical="center"/>
      <protection locked="0"/>
    </xf>
    <xf numFmtId="169" fontId="60" fillId="13" borderId="37" xfId="5" applyNumberFormat="1" applyFont="1" applyFill="1" applyBorder="1" applyAlignment="1" applyProtection="1">
      <alignment horizontal="center" vertical="center"/>
      <protection locked="0"/>
    </xf>
    <xf numFmtId="0" fontId="54" fillId="7" borderId="0" xfId="5" applyFill="1"/>
    <xf numFmtId="0" fontId="54" fillId="0" borderId="0" xfId="5" applyAlignment="1"/>
    <xf numFmtId="0" fontId="54" fillId="0" borderId="8" xfId="5" applyBorder="1" applyAlignment="1">
      <alignment vertical="center"/>
    </xf>
    <xf numFmtId="170" fontId="63" fillId="0" borderId="8" xfId="5" applyNumberFormat="1" applyFont="1" applyBorder="1" applyAlignment="1">
      <alignment horizontal="right" vertical="center"/>
    </xf>
    <xf numFmtId="0" fontId="54" fillId="7" borderId="0" xfId="5" applyFill="1" applyBorder="1"/>
    <xf numFmtId="0" fontId="42" fillId="4" borderId="24" xfId="0" applyFont="1" applyFill="1" applyBorder="1" applyAlignment="1">
      <alignment horizontal="center" vertical="center" wrapText="1"/>
    </xf>
    <xf numFmtId="0" fontId="57" fillId="0" borderId="0" xfId="5" applyFont="1" applyAlignment="1" applyProtection="1">
      <protection locked="0"/>
    </xf>
    <xf numFmtId="0" fontId="60" fillId="0" borderId="0" xfId="5" applyFont="1" applyAlignment="1" applyProtection="1">
      <alignment wrapText="1"/>
      <protection locked="0"/>
    </xf>
    <xf numFmtId="168" fontId="60" fillId="0" borderId="0" xfId="5" applyNumberFormat="1" applyFont="1" applyAlignment="1" applyProtection="1">
      <alignment wrapText="1"/>
      <protection locked="0"/>
    </xf>
    <xf numFmtId="168" fontId="60" fillId="0" borderId="0" xfId="5" applyNumberFormat="1" applyFont="1" applyAlignment="1" applyProtection="1">
      <protection locked="0"/>
    </xf>
    <xf numFmtId="0" fontId="42" fillId="4" borderId="16" xfId="0" applyFont="1" applyFill="1" applyBorder="1" applyAlignment="1">
      <alignment horizontal="center" vertical="center" wrapText="1"/>
    </xf>
    <xf numFmtId="0" fontId="41" fillId="7" borderId="17" xfId="0" applyFont="1" applyFill="1" applyBorder="1" applyAlignment="1">
      <alignment horizontal="left"/>
    </xf>
    <xf numFmtId="164" fontId="41" fillId="7" borderId="17" xfId="2" applyNumberFormat="1" applyFont="1" applyFill="1" applyBorder="1" applyAlignment="1">
      <alignment vertical="center"/>
    </xf>
    <xf numFmtId="0" fontId="34" fillId="10" borderId="0" xfId="0" applyFont="1" applyFill="1" applyAlignment="1">
      <alignment horizontal="left" vertical="center"/>
    </xf>
    <xf numFmtId="0" fontId="57" fillId="0" borderId="0" xfId="5" applyFont="1" applyAlignment="1" applyProtection="1">
      <alignment horizontal="left" vertical="center"/>
    </xf>
    <xf numFmtId="0" fontId="58" fillId="0" borderId="0" xfId="5" applyFont="1" applyAlignment="1" applyProtection="1">
      <alignment horizontal="left" vertical="center"/>
    </xf>
    <xf numFmtId="168" fontId="60" fillId="0" borderId="0" xfId="5" applyNumberFormat="1" applyFont="1" applyAlignment="1" applyProtection="1">
      <alignment horizontal="left" vertical="center"/>
    </xf>
    <xf numFmtId="168" fontId="60" fillId="0" borderId="0" xfId="5" applyNumberFormat="1" applyFont="1" applyAlignment="1" applyProtection="1">
      <alignment horizontal="left" vertical="center" wrapText="1"/>
    </xf>
    <xf numFmtId="0" fontId="41" fillId="9" borderId="38" xfId="0" applyFont="1" applyFill="1" applyBorder="1" applyAlignment="1">
      <alignment horizontal="center" vertical="center"/>
    </xf>
    <xf numFmtId="0" fontId="11" fillId="9" borderId="0" xfId="0" applyFont="1" applyFill="1"/>
    <xf numFmtId="0" fontId="41" fillId="7" borderId="0" xfId="0" applyFont="1" applyFill="1" applyAlignment="1">
      <alignment horizontal="right" vertical="top"/>
    </xf>
    <xf numFmtId="166" fontId="42" fillId="4" borderId="16" xfId="1" applyNumberFormat="1" applyFont="1" applyFill="1" applyBorder="1" applyAlignment="1">
      <alignment horizontal="left"/>
    </xf>
    <xf numFmtId="166" fontId="42" fillId="4" borderId="24" xfId="1" applyNumberFormat="1" applyFont="1" applyFill="1" applyBorder="1" applyAlignment="1">
      <alignment horizontal="left"/>
    </xf>
    <xf numFmtId="0" fontId="42" fillId="4" borderId="34" xfId="0" applyFont="1" applyFill="1" applyBorder="1" applyAlignment="1">
      <alignment horizontal="center"/>
    </xf>
    <xf numFmtId="9" fontId="42" fillId="4" borderId="16" xfId="1" applyNumberFormat="1" applyFont="1" applyFill="1" applyBorder="1" applyAlignment="1"/>
    <xf numFmtId="164" fontId="44" fillId="12" borderId="17" xfId="2" applyNumberFormat="1" applyFont="1" applyFill="1" applyBorder="1" applyAlignment="1">
      <alignment vertical="center" wrapText="1"/>
    </xf>
    <xf numFmtId="164" fontId="42" fillId="4" borderId="16" xfId="2" applyNumberFormat="1" applyFont="1" applyFill="1" applyBorder="1" applyAlignment="1"/>
    <xf numFmtId="0" fontId="42" fillId="4" borderId="32" xfId="0" applyFont="1" applyFill="1" applyBorder="1" applyAlignment="1"/>
    <xf numFmtId="0" fontId="42" fillId="4" borderId="33" xfId="0" applyFont="1" applyFill="1" applyBorder="1" applyAlignment="1"/>
    <xf numFmtId="0" fontId="44" fillId="12" borderId="49" xfId="0" applyFont="1" applyFill="1" applyBorder="1" applyAlignment="1">
      <alignment vertical="center" wrapText="1"/>
    </xf>
    <xf numFmtId="0" fontId="41" fillId="12" borderId="49" xfId="0" applyFont="1" applyFill="1" applyBorder="1" applyAlignment="1">
      <alignment vertical="center" wrapText="1"/>
    </xf>
    <xf numFmtId="0" fontId="36" fillId="7" borderId="0" xfId="0" applyFont="1" applyFill="1"/>
    <xf numFmtId="0" fontId="42" fillId="4" borderId="0" xfId="0" applyFont="1" applyFill="1" applyBorder="1" applyAlignment="1">
      <alignment vertical="center" wrapText="1"/>
    </xf>
    <xf numFmtId="0" fontId="11" fillId="16" borderId="0" xfId="0" applyFont="1" applyFill="1"/>
    <xf numFmtId="0" fontId="33" fillId="16" borderId="0" xfId="0" applyFont="1" applyFill="1"/>
    <xf numFmtId="0" fontId="36" fillId="16" borderId="0" xfId="0" applyFont="1" applyFill="1" applyAlignment="1">
      <alignment horizontal="center" vertical="center"/>
    </xf>
    <xf numFmtId="0" fontId="36" fillId="16" borderId="0" xfId="0" applyFont="1" applyFill="1"/>
    <xf numFmtId="0" fontId="10" fillId="16" borderId="0" xfId="0" applyFont="1" applyFill="1"/>
    <xf numFmtId="0" fontId="41" fillId="9" borderId="0" xfId="0" applyFont="1" applyFill="1" applyBorder="1" applyAlignment="1">
      <alignment horizontal="center" vertical="center"/>
    </xf>
    <xf numFmtId="0" fontId="46" fillId="9" borderId="0" xfId="0" applyFont="1" applyFill="1" applyAlignment="1">
      <alignment vertical="center"/>
    </xf>
    <xf numFmtId="0" fontId="35" fillId="9" borderId="0" xfId="0" applyFont="1" applyFill="1"/>
    <xf numFmtId="166" fontId="42" fillId="4" borderId="50" xfId="1" applyNumberFormat="1" applyFont="1" applyFill="1" applyBorder="1" applyAlignment="1"/>
    <xf numFmtId="166" fontId="42" fillId="4" borderId="51" xfId="1" applyNumberFormat="1" applyFont="1" applyFill="1" applyBorder="1" applyAlignment="1">
      <alignment horizontal="center"/>
    </xf>
    <xf numFmtId="0" fontId="9" fillId="0" borderId="0" xfId="0" applyFont="1"/>
    <xf numFmtId="0" fontId="9" fillId="7" borderId="0" xfId="0" applyFont="1" applyFill="1"/>
    <xf numFmtId="164" fontId="36" fillId="7" borderId="0" xfId="0" applyNumberFormat="1" applyFont="1" applyFill="1"/>
    <xf numFmtId="0" fontId="51" fillId="7" borderId="30" xfId="0" applyFont="1" applyFill="1" applyBorder="1" applyAlignment="1">
      <alignment vertical="center" wrapText="1"/>
    </xf>
    <xf numFmtId="0" fontId="9" fillId="16" borderId="0" xfId="0" applyFont="1" applyFill="1" applyAlignment="1">
      <alignment horizontal="center"/>
    </xf>
    <xf numFmtId="0" fontId="9" fillId="0" borderId="0" xfId="0" applyFont="1" applyAlignment="1">
      <alignment horizontal="center"/>
    </xf>
    <xf numFmtId="0" fontId="11" fillId="0" borderId="0" xfId="0" applyFont="1" applyAlignment="1">
      <alignment horizontal="center"/>
    </xf>
    <xf numFmtId="0" fontId="36" fillId="16" borderId="0" xfId="0" applyFont="1" applyFill="1" applyAlignment="1">
      <alignment vertical="center"/>
    </xf>
    <xf numFmtId="0" fontId="42" fillId="4" borderId="17" xfId="0" applyFont="1" applyFill="1" applyBorder="1" applyAlignment="1">
      <alignment horizontal="center"/>
    </xf>
    <xf numFmtId="0" fontId="8" fillId="16" borderId="0" xfId="0" applyFont="1" applyFill="1" applyAlignment="1">
      <alignment horizontal="center"/>
    </xf>
    <xf numFmtId="0" fontId="8" fillId="0" borderId="0" xfId="0" applyFont="1" applyAlignment="1">
      <alignment horizontal="center"/>
    </xf>
    <xf numFmtId="173" fontId="8" fillId="0" borderId="0" xfId="0" applyNumberFormat="1" applyFont="1"/>
    <xf numFmtId="0" fontId="8" fillId="0" borderId="0" xfId="0" applyFont="1"/>
    <xf numFmtId="166" fontId="42" fillId="4" borderId="16" xfId="1" applyNumberFormat="1" applyFont="1" applyFill="1" applyBorder="1" applyAlignment="1">
      <alignment horizontal="left"/>
    </xf>
    <xf numFmtId="0" fontId="42" fillId="4" borderId="17" xfId="0" applyFont="1" applyFill="1" applyBorder="1" applyAlignment="1">
      <alignment horizontal="center"/>
    </xf>
    <xf numFmtId="0" fontId="41" fillId="0" borderId="17" xfId="0" applyFont="1" applyBorder="1" applyAlignment="1">
      <alignment horizontal="left"/>
    </xf>
    <xf numFmtId="0" fontId="42" fillId="4" borderId="34" xfId="0" applyFont="1" applyFill="1" applyBorder="1" applyAlignment="1">
      <alignment horizontal="center"/>
    </xf>
    <xf numFmtId="0" fontId="42" fillId="4" borderId="17" xfId="0" applyFont="1" applyFill="1" applyBorder="1" applyAlignment="1">
      <alignment horizontal="center"/>
    </xf>
    <xf numFmtId="0" fontId="41" fillId="0" borderId="17" xfId="0" applyFont="1" applyBorder="1" applyAlignment="1">
      <alignment horizontal="left"/>
    </xf>
    <xf numFmtId="0" fontId="42" fillId="4" borderId="17" xfId="0" applyFont="1" applyFill="1" applyBorder="1" applyAlignment="1">
      <alignment horizontal="center"/>
    </xf>
    <xf numFmtId="0" fontId="7" fillId="0" borderId="0" xfId="0" applyFont="1"/>
    <xf numFmtId="0" fontId="42" fillId="4" borderId="34" xfId="0" applyFont="1" applyFill="1" applyBorder="1" applyAlignment="1"/>
    <xf numFmtId="0" fontId="7" fillId="12" borderId="2" xfId="0" applyFont="1" applyFill="1" applyBorder="1" applyAlignment="1">
      <alignment vertical="center" wrapText="1"/>
    </xf>
    <xf numFmtId="0" fontId="70" fillId="7" borderId="0" xfId="0" applyFont="1" applyFill="1" applyAlignment="1">
      <alignment horizontal="center" vertical="center"/>
    </xf>
    <xf numFmtId="0" fontId="0" fillId="7" borderId="0" xfId="0" applyFill="1"/>
    <xf numFmtId="0" fontId="71" fillId="7" borderId="0" xfId="0" applyFont="1" applyFill="1" applyAlignment="1">
      <alignment vertical="center"/>
    </xf>
    <xf numFmtId="0" fontId="72" fillId="7" borderId="0" xfId="0" applyFont="1" applyFill="1" applyAlignment="1">
      <alignment vertical="center"/>
    </xf>
    <xf numFmtId="0" fontId="73" fillId="7" borderId="0" xfId="0" applyFont="1" applyFill="1" applyAlignment="1">
      <alignment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2" fillId="7" borderId="0" xfId="0" applyFont="1" applyFill="1" applyAlignment="1">
      <alignment horizontal="justify" vertical="center"/>
    </xf>
    <xf numFmtId="0" fontId="76" fillId="7" borderId="0" xfId="0" applyFont="1" applyFill="1" applyAlignment="1">
      <alignment horizontal="justify" vertical="center"/>
    </xf>
    <xf numFmtId="0" fontId="77" fillId="7" borderId="0" xfId="0" applyFont="1" applyFill="1" applyAlignment="1">
      <alignment horizontal="justify" vertical="center"/>
    </xf>
    <xf numFmtId="0" fontId="78" fillId="7" borderId="0" xfId="0" applyFont="1" applyFill="1" applyAlignment="1">
      <alignment horizontal="justify" vertical="center"/>
    </xf>
    <xf numFmtId="0" fontId="80" fillId="7" borderId="0" xfId="0" applyFont="1" applyFill="1" applyAlignment="1">
      <alignment horizontal="justify" vertical="center"/>
    </xf>
    <xf numFmtId="0" fontId="69" fillId="7" borderId="0" xfId="0" applyFont="1" applyFill="1" applyAlignment="1">
      <alignment horizontal="justify" vertical="center"/>
    </xf>
    <xf numFmtId="0" fontId="79" fillId="7" borderId="0" xfId="0" applyFont="1" applyFill="1" applyAlignment="1">
      <alignment horizontal="justify" vertical="center"/>
    </xf>
    <xf numFmtId="0" fontId="6" fillId="0" borderId="0" xfId="0" applyFont="1"/>
    <xf numFmtId="0" fontId="78" fillId="0" borderId="0" xfId="0" applyFont="1" applyAlignment="1">
      <alignment horizontal="justify" vertical="center"/>
    </xf>
    <xf numFmtId="0" fontId="81" fillId="7" borderId="0" xfId="0" applyFont="1" applyFill="1" applyAlignment="1">
      <alignment horizontal="justify" vertical="center"/>
    </xf>
    <xf numFmtId="0" fontId="82" fillId="7" borderId="0" xfId="0" applyFont="1" applyFill="1" applyAlignment="1">
      <alignment horizontal="justify" vertical="center"/>
    </xf>
    <xf numFmtId="0" fontId="42" fillId="4" borderId="17" xfId="0" applyFont="1" applyFill="1" applyBorder="1" applyAlignment="1"/>
    <xf numFmtId="0" fontId="84" fillId="7" borderId="0" xfId="0" applyFont="1" applyFill="1" applyAlignment="1">
      <alignment horizontal="center" vertical="center"/>
    </xf>
    <xf numFmtId="0" fontId="85" fillId="7" borderId="0" xfId="0" applyFont="1" applyFill="1" applyAlignment="1">
      <alignment horizontal="justify" vertical="center"/>
    </xf>
    <xf numFmtId="0" fontId="86" fillId="7" borderId="0" xfId="0" applyFont="1" applyFill="1" applyAlignment="1">
      <alignment horizontal="justify" vertical="center"/>
    </xf>
    <xf numFmtId="0" fontId="5" fillId="0" borderId="0" xfId="0" applyFont="1"/>
    <xf numFmtId="166" fontId="41" fillId="12" borderId="17" xfId="1" applyNumberFormat="1" applyFont="1" applyFill="1" applyBorder="1" applyProtection="1">
      <protection locked="0"/>
    </xf>
    <xf numFmtId="166" fontId="41" fillId="4" borderId="17" xfId="1" applyNumberFormat="1" applyFont="1" applyFill="1" applyBorder="1" applyAlignment="1" applyProtection="1">
      <protection locked="0"/>
    </xf>
    <xf numFmtId="166" fontId="41" fillId="12" borderId="17" xfId="1" applyNumberFormat="1" applyFont="1" applyFill="1" applyBorder="1" applyAlignment="1" applyProtection="1">
      <alignment vertical="center"/>
      <protection locked="0"/>
    </xf>
    <xf numFmtId="0" fontId="51" fillId="12" borderId="57" xfId="0" applyFont="1" applyFill="1" applyBorder="1" applyAlignment="1" applyProtection="1">
      <alignment horizontal="center" vertical="center" wrapText="1"/>
      <protection locked="0"/>
    </xf>
    <xf numFmtId="0" fontId="51" fillId="12" borderId="17" xfId="0" applyFont="1" applyFill="1" applyBorder="1" applyAlignment="1" applyProtection="1">
      <alignment horizontal="center" vertical="center" wrapText="1"/>
      <protection locked="0"/>
    </xf>
    <xf numFmtId="172" fontId="51" fillId="12" borderId="17" xfId="0" applyNumberFormat="1" applyFont="1" applyFill="1" applyBorder="1" applyAlignment="1" applyProtection="1">
      <alignment horizontal="center" vertical="center" wrapText="1"/>
      <protection locked="0"/>
    </xf>
    <xf numFmtId="164" fontId="44" fillId="12" borderId="17" xfId="2" applyNumberFormat="1" applyFont="1" applyFill="1" applyBorder="1" applyAlignment="1" applyProtection="1">
      <alignment vertical="center" wrapText="1"/>
      <protection locked="0"/>
    </xf>
    <xf numFmtId="0" fontId="44" fillId="12" borderId="49" xfId="0" applyFont="1" applyFill="1" applyBorder="1" applyAlignment="1" applyProtection="1">
      <alignment vertical="center" wrapText="1"/>
      <protection locked="0"/>
    </xf>
    <xf numFmtId="0" fontId="41" fillId="12" borderId="49" xfId="0" applyFont="1" applyFill="1" applyBorder="1" applyAlignment="1" applyProtection="1">
      <alignment vertical="center" wrapText="1"/>
      <protection locked="0"/>
    </xf>
    <xf numFmtId="0" fontId="4" fillId="16" borderId="0" xfId="0" applyFont="1" applyFill="1"/>
    <xf numFmtId="164" fontId="41" fillId="8" borderId="17" xfId="2" applyNumberFormat="1" applyFont="1" applyFill="1" applyBorder="1" applyAlignment="1" applyProtection="1">
      <alignment vertical="center"/>
      <protection hidden="1"/>
    </xf>
    <xf numFmtId="166" fontId="42" fillId="4" borderId="16" xfId="1" applyNumberFormat="1" applyFont="1" applyFill="1" applyBorder="1" applyAlignment="1">
      <alignment horizontal="left"/>
    </xf>
    <xf numFmtId="166" fontId="42" fillId="4" borderId="24" xfId="1" applyNumberFormat="1" applyFont="1" applyFill="1" applyBorder="1" applyAlignment="1">
      <alignment horizontal="left"/>
    </xf>
    <xf numFmtId="0" fontId="38" fillId="7" borderId="0" xfId="0" applyFont="1" applyFill="1"/>
    <xf numFmtId="0" fontId="48" fillId="7" borderId="0" xfId="0" applyFont="1" applyFill="1"/>
    <xf numFmtId="44" fontId="44" fillId="12" borderId="16" xfId="2" applyNumberFormat="1" applyFont="1" applyFill="1" applyBorder="1" applyAlignment="1" applyProtection="1">
      <alignment vertical="center" wrapText="1"/>
      <protection locked="0"/>
    </xf>
    <xf numFmtId="0" fontId="41" fillId="7" borderId="49" xfId="0" applyFont="1" applyFill="1" applyBorder="1" applyAlignment="1" applyProtection="1">
      <alignment vertical="center" wrapText="1"/>
      <protection locked="0"/>
    </xf>
    <xf numFmtId="0" fontId="87" fillId="4" borderId="0" xfId="4" applyFont="1" applyFill="1" applyAlignment="1">
      <alignment horizontal="justify" vertical="center"/>
    </xf>
    <xf numFmtId="0" fontId="41" fillId="12" borderId="17" xfId="0" applyFont="1" applyFill="1" applyBorder="1" applyAlignment="1" applyProtection="1">
      <alignment horizontal="left" vertical="top" wrapText="1"/>
      <protection locked="0"/>
    </xf>
    <xf numFmtId="166" fontId="41" fillId="7" borderId="17" xfId="1" applyNumberFormat="1" applyFont="1" applyFill="1" applyBorder="1" applyProtection="1">
      <protection locked="0"/>
    </xf>
    <xf numFmtId="43" fontId="11" fillId="7" borderId="0" xfId="0" applyNumberFormat="1" applyFont="1" applyFill="1"/>
    <xf numFmtId="9" fontId="11" fillId="7" borderId="0" xfId="0" applyNumberFormat="1" applyFont="1" applyFill="1"/>
    <xf numFmtId="0" fontId="3" fillId="7" borderId="0" xfId="0" applyFont="1" applyFill="1"/>
    <xf numFmtId="0" fontId="3" fillId="0" borderId="0" xfId="0" applyFont="1"/>
    <xf numFmtId="0" fontId="2" fillId="0" borderId="0" xfId="0" applyFont="1"/>
    <xf numFmtId="0" fontId="2" fillId="7" borderId="0" xfId="0" applyFont="1" applyFill="1"/>
    <xf numFmtId="44" fontId="11" fillId="7" borderId="0" xfId="0" applyNumberFormat="1" applyFont="1" applyFill="1"/>
    <xf numFmtId="44" fontId="33" fillId="7" borderId="0" xfId="0" applyNumberFormat="1" applyFont="1" applyFill="1"/>
    <xf numFmtId="0" fontId="3" fillId="7" borderId="0" xfId="0" applyFont="1" applyFill="1" applyAlignment="1">
      <alignment horizontal="center" vertical="center"/>
    </xf>
    <xf numFmtId="43" fontId="11" fillId="7" borderId="0" xfId="0" applyNumberFormat="1" applyFont="1" applyFill="1" applyAlignment="1">
      <alignment horizontal="center" vertical="center"/>
    </xf>
    <xf numFmtId="0" fontId="2" fillId="7" borderId="0" xfId="0" applyFont="1" applyFill="1" applyAlignment="1">
      <alignment horizontal="center" vertical="center"/>
    </xf>
    <xf numFmtId="0" fontId="3" fillId="0" borderId="0" xfId="0" applyFont="1" applyAlignment="1">
      <alignment horizontal="center" vertical="center"/>
    </xf>
    <xf numFmtId="10" fontId="11" fillId="7" borderId="0" xfId="0" applyNumberFormat="1" applyFont="1" applyFill="1" applyAlignment="1">
      <alignment horizontal="center" vertical="center"/>
    </xf>
    <xf numFmtId="166" fontId="11" fillId="7" borderId="0" xfId="0" applyNumberFormat="1" applyFont="1" applyFill="1" applyAlignment="1">
      <alignment horizontal="center" vertical="center"/>
    </xf>
    <xf numFmtId="9" fontId="11" fillId="7" borderId="0" xfId="0" applyNumberFormat="1" applyFont="1" applyFill="1" applyAlignment="1">
      <alignment horizontal="center"/>
    </xf>
    <xf numFmtId="0" fontId="11" fillId="7" borderId="0" xfId="0" applyFont="1" applyFill="1" applyAlignment="1">
      <alignment horizontal="center"/>
    </xf>
    <xf numFmtId="9" fontId="11" fillId="0" borderId="0" xfId="0" applyNumberFormat="1" applyFont="1" applyAlignment="1">
      <alignment horizontal="center"/>
    </xf>
    <xf numFmtId="0" fontId="1" fillId="0" borderId="0" xfId="0" applyFont="1"/>
    <xf numFmtId="43" fontId="11" fillId="0" borderId="0" xfId="0" applyNumberFormat="1" applyFont="1"/>
    <xf numFmtId="0" fontId="1" fillId="7" borderId="0" xfId="0" applyFont="1" applyFill="1" applyAlignment="1">
      <alignment horizontal="center"/>
    </xf>
    <xf numFmtId="10" fontId="11" fillId="7" borderId="0" xfId="0" applyNumberFormat="1" applyFont="1" applyFill="1" applyAlignment="1">
      <alignment horizontal="center"/>
    </xf>
    <xf numFmtId="166" fontId="41" fillId="12" borderId="32" xfId="1" applyNumberFormat="1" applyFont="1" applyFill="1" applyBorder="1" applyAlignment="1">
      <alignment horizontal="left"/>
    </xf>
    <xf numFmtId="166" fontId="41" fillId="12" borderId="34" xfId="1" applyNumberFormat="1" applyFont="1" applyFill="1" applyBorder="1" applyAlignment="1">
      <alignment horizontal="left"/>
    </xf>
    <xf numFmtId="0" fontId="41" fillId="0" borderId="17" xfId="0" applyFont="1" applyBorder="1" applyAlignment="1">
      <alignment horizontal="left"/>
    </xf>
    <xf numFmtId="166" fontId="41" fillId="0" borderId="17" xfId="1" applyNumberFormat="1" applyFont="1" applyBorder="1" applyAlignment="1">
      <alignment horizontal="left"/>
    </xf>
    <xf numFmtId="166" fontId="42" fillId="4" borderId="16" xfId="1" applyNumberFormat="1" applyFont="1" applyFill="1" applyBorder="1" applyAlignment="1">
      <alignment horizontal="left"/>
    </xf>
    <xf numFmtId="0" fontId="42" fillId="4" borderId="17" xfId="0" applyFont="1" applyFill="1" applyBorder="1" applyAlignment="1">
      <alignment horizontal="left"/>
    </xf>
    <xf numFmtId="0" fontId="42" fillId="7" borderId="0" xfId="0" applyFont="1" applyFill="1" applyAlignment="1">
      <alignment horizontal="left" wrapText="1"/>
    </xf>
    <xf numFmtId="49" fontId="41" fillId="12" borderId="17" xfId="0" applyNumberFormat="1" applyFont="1" applyFill="1" applyBorder="1" applyAlignment="1" applyProtection="1">
      <alignment horizontal="left"/>
      <protection locked="0"/>
    </xf>
    <xf numFmtId="49" fontId="41" fillId="12" borderId="17" xfId="0" applyNumberFormat="1" applyFont="1" applyFill="1" applyBorder="1" applyAlignment="1" applyProtection="1">
      <alignment horizontal="center" vertical="center" wrapText="1"/>
      <protection locked="0"/>
    </xf>
    <xf numFmtId="0" fontId="42" fillId="7" borderId="0" xfId="0" applyFont="1" applyFill="1" applyAlignment="1">
      <alignment horizontal="left" vertical="center" wrapText="1"/>
    </xf>
    <xf numFmtId="0" fontId="42" fillId="7" borderId="0" xfId="0" applyFont="1" applyFill="1" applyBorder="1" applyAlignment="1">
      <alignment horizontal="left" vertical="center" wrapText="1"/>
    </xf>
    <xf numFmtId="0" fontId="41" fillId="12" borderId="17" xfId="1" applyNumberFormat="1" applyFont="1" applyFill="1" applyBorder="1" applyAlignment="1" applyProtection="1">
      <alignment horizontal="left" vertical="center" wrapText="1"/>
      <protection locked="0"/>
    </xf>
    <xf numFmtId="0" fontId="49" fillId="7" borderId="0" xfId="0" applyFont="1" applyFill="1" applyAlignment="1">
      <alignment horizontal="left" vertical="top" wrapText="1"/>
    </xf>
    <xf numFmtId="0" fontId="41" fillId="0" borderId="17" xfId="0" applyFont="1" applyBorder="1" applyAlignment="1">
      <alignment horizontal="left" wrapText="1"/>
    </xf>
    <xf numFmtId="0" fontId="42" fillId="7" borderId="0" xfId="0" applyFont="1" applyFill="1" applyAlignment="1">
      <alignment horizontal="left" vertical="top" wrapText="1"/>
    </xf>
    <xf numFmtId="44" fontId="41" fillId="12" borderId="32" xfId="2" applyNumberFormat="1" applyFont="1" applyFill="1" applyBorder="1" applyAlignment="1" applyProtection="1">
      <alignment horizontal="center"/>
      <protection locked="0"/>
    </xf>
    <xf numFmtId="44" fontId="41" fillId="12" borderId="34" xfId="2" applyNumberFormat="1" applyFont="1" applyFill="1" applyBorder="1" applyAlignment="1" applyProtection="1">
      <alignment horizontal="center"/>
      <protection locked="0"/>
    </xf>
    <xf numFmtId="0" fontId="42" fillId="4" borderId="17" xfId="0" applyFont="1" applyFill="1" applyBorder="1" applyAlignment="1">
      <alignment horizontal="center"/>
    </xf>
    <xf numFmtId="49" fontId="41" fillId="12" borderId="32" xfId="1" applyNumberFormat="1" applyFont="1" applyFill="1" applyBorder="1" applyAlignment="1" applyProtection="1">
      <alignment horizontal="left" vertical="center" wrapText="1"/>
      <protection locked="0"/>
    </xf>
    <xf numFmtId="49" fontId="41" fillId="12" borderId="33" xfId="1" applyNumberFormat="1" applyFont="1" applyFill="1" applyBorder="1" applyAlignment="1" applyProtection="1">
      <alignment horizontal="left" vertical="center" wrapText="1"/>
      <protection locked="0"/>
    </xf>
    <xf numFmtId="49" fontId="41" fillId="12" borderId="34" xfId="1" applyNumberFormat="1" applyFont="1" applyFill="1" applyBorder="1" applyAlignment="1" applyProtection="1">
      <alignment horizontal="left" vertical="center" wrapText="1"/>
      <protection locked="0"/>
    </xf>
    <xf numFmtId="0" fontId="47" fillId="7" borderId="0" xfId="0" applyFont="1" applyFill="1" applyBorder="1" applyAlignment="1">
      <alignment horizontal="left" vertical="top" wrapText="1"/>
    </xf>
    <xf numFmtId="166" fontId="41" fillId="12" borderId="32" xfId="1" applyNumberFormat="1" applyFont="1" applyFill="1" applyBorder="1" applyAlignment="1" applyProtection="1">
      <alignment horizontal="left" vertical="center" wrapText="1"/>
      <protection locked="0"/>
    </xf>
    <xf numFmtId="166" fontId="41" fillId="12" borderId="33" xfId="1" applyNumberFormat="1" applyFont="1" applyFill="1" applyBorder="1" applyAlignment="1" applyProtection="1">
      <alignment horizontal="left" vertical="center" wrapText="1"/>
      <protection locked="0"/>
    </xf>
    <xf numFmtId="166" fontId="41" fillId="12" borderId="34" xfId="1" applyNumberFormat="1" applyFont="1" applyFill="1" applyBorder="1" applyAlignment="1" applyProtection="1">
      <alignment horizontal="left" vertical="center" wrapText="1"/>
      <protection locked="0"/>
    </xf>
    <xf numFmtId="166" fontId="41" fillId="0" borderId="17" xfId="1" applyNumberFormat="1" applyFont="1" applyFill="1" applyBorder="1" applyAlignment="1">
      <alignment horizontal="left"/>
    </xf>
    <xf numFmtId="0" fontId="42" fillId="4" borderId="17" xfId="0" applyFont="1" applyFill="1" applyBorder="1" applyAlignment="1">
      <alignment horizontal="left" vertical="center"/>
    </xf>
    <xf numFmtId="0" fontId="42" fillId="12" borderId="32" xfId="0" applyFont="1" applyFill="1" applyBorder="1" applyAlignment="1" applyProtection="1">
      <alignment horizontal="center" vertical="center" wrapText="1"/>
      <protection locked="0"/>
    </xf>
    <xf numFmtId="0" fontId="42" fillId="12" borderId="34" xfId="0" applyFont="1" applyFill="1" applyBorder="1" applyAlignment="1" applyProtection="1">
      <alignment horizontal="center" vertical="center" wrapText="1"/>
      <protection locked="0"/>
    </xf>
    <xf numFmtId="0" fontId="44" fillId="12" borderId="33" xfId="0" applyFont="1" applyFill="1" applyBorder="1" applyAlignment="1" applyProtection="1">
      <alignment horizontal="left" vertical="center" wrapText="1"/>
      <protection locked="0"/>
    </xf>
    <xf numFmtId="0" fontId="44" fillId="12" borderId="34" xfId="0" applyFont="1" applyFill="1" applyBorder="1" applyAlignment="1" applyProtection="1">
      <alignment horizontal="left" vertical="center" wrapText="1"/>
      <protection locked="0"/>
    </xf>
    <xf numFmtId="171" fontId="44" fillId="12" borderId="17" xfId="0" applyNumberFormat="1" applyFont="1" applyFill="1" applyBorder="1" applyAlignment="1" applyProtection="1">
      <alignment horizontal="center" vertical="center"/>
      <protection locked="0"/>
    </xf>
    <xf numFmtId="0" fontId="44" fillId="4" borderId="17" xfId="0" applyFont="1" applyFill="1" applyBorder="1" applyAlignment="1">
      <alignment horizontal="left" vertical="center" wrapText="1"/>
    </xf>
    <xf numFmtId="0" fontId="41" fillId="12" borderId="32" xfId="1" applyNumberFormat="1" applyFont="1" applyFill="1" applyBorder="1" applyAlignment="1" applyProtection="1">
      <alignment horizontal="left" vertical="center" wrapText="1"/>
      <protection locked="0"/>
    </xf>
    <xf numFmtId="0" fontId="41" fillId="12" borderId="33" xfId="1" applyNumberFormat="1" applyFont="1" applyFill="1" applyBorder="1" applyAlignment="1" applyProtection="1">
      <alignment horizontal="left" vertical="center" wrapText="1"/>
      <protection locked="0"/>
    </xf>
    <xf numFmtId="0" fontId="41" fillId="12" borderId="34" xfId="1" applyNumberFormat="1" applyFont="1" applyFill="1" applyBorder="1" applyAlignment="1" applyProtection="1">
      <alignment horizontal="left" vertical="center" wrapText="1"/>
      <protection locked="0"/>
    </xf>
    <xf numFmtId="0" fontId="42" fillId="0" borderId="17" xfId="0" applyFont="1" applyBorder="1" applyAlignment="1">
      <alignment horizontal="left" vertical="center"/>
    </xf>
    <xf numFmtId="0" fontId="35" fillId="0" borderId="32" xfId="0" applyFont="1" applyBorder="1" applyAlignment="1">
      <alignment horizontal="left" vertical="center" wrapText="1" indent="3"/>
    </xf>
    <xf numFmtId="0" fontId="35" fillId="0" borderId="34" xfId="0" applyFont="1" applyBorder="1" applyAlignment="1">
      <alignment horizontal="left" vertical="center" wrapText="1" indent="3"/>
    </xf>
    <xf numFmtId="0" fontId="42" fillId="0" borderId="17" xfId="0" applyFont="1" applyBorder="1" applyAlignment="1">
      <alignment horizontal="left" wrapText="1"/>
    </xf>
    <xf numFmtId="49" fontId="41" fillId="12" borderId="45" xfId="0" applyNumberFormat="1" applyFont="1" applyFill="1" applyBorder="1" applyAlignment="1" applyProtection="1">
      <alignment horizontal="center" vertical="center" wrapText="1"/>
      <protection locked="0"/>
    </xf>
    <xf numFmtId="49" fontId="41" fillId="12" borderId="46" xfId="0" applyNumberFormat="1" applyFont="1" applyFill="1" applyBorder="1" applyAlignment="1" applyProtection="1">
      <alignment horizontal="center" vertical="center" wrapText="1"/>
      <protection locked="0"/>
    </xf>
    <xf numFmtId="49" fontId="41" fillId="12" borderId="30" xfId="0" applyNumberFormat="1" applyFont="1" applyFill="1" applyBorder="1" applyAlignment="1" applyProtection="1">
      <alignment horizontal="center" vertical="center" wrapText="1"/>
      <protection locked="0"/>
    </xf>
    <xf numFmtId="49" fontId="41" fillId="12" borderId="31" xfId="0" applyNumberFormat="1" applyFont="1" applyFill="1" applyBorder="1" applyAlignment="1" applyProtection="1">
      <alignment horizontal="center" vertical="center" wrapText="1"/>
      <protection locked="0"/>
    </xf>
    <xf numFmtId="0" fontId="39" fillId="8" borderId="26" xfId="0" applyFont="1" applyFill="1" applyBorder="1" applyAlignment="1">
      <alignment horizontal="center" vertical="center" wrapText="1"/>
    </xf>
    <xf numFmtId="0" fontId="39" fillId="8" borderId="27" xfId="0" applyFont="1" applyFill="1" applyBorder="1" applyAlignment="1">
      <alignment horizontal="center" vertical="center" wrapText="1"/>
    </xf>
    <xf numFmtId="0" fontId="41" fillId="4" borderId="24" xfId="0" applyFont="1" applyFill="1" applyBorder="1" applyAlignment="1">
      <alignment horizontal="center" vertical="center" wrapText="1"/>
    </xf>
    <xf numFmtId="0" fontId="41" fillId="4" borderId="25" xfId="0" applyFont="1" applyFill="1" applyBorder="1" applyAlignment="1">
      <alignment horizontal="center" vertical="center" wrapText="1"/>
    </xf>
    <xf numFmtId="0" fontId="43" fillId="7" borderId="22" xfId="0" applyFont="1" applyFill="1" applyBorder="1" applyAlignment="1" applyProtection="1">
      <alignment horizontal="center" vertical="center"/>
      <protection locked="0"/>
    </xf>
    <xf numFmtId="0" fontId="43" fillId="7" borderId="23" xfId="0" applyFont="1" applyFill="1" applyBorder="1" applyAlignment="1" applyProtection="1">
      <alignment horizontal="center" vertical="center"/>
      <protection locked="0"/>
    </xf>
    <xf numFmtId="0" fontId="43" fillId="7" borderId="0" xfId="0" applyFont="1" applyFill="1" applyBorder="1" applyAlignment="1">
      <alignment horizontal="center"/>
    </xf>
    <xf numFmtId="0" fontId="42" fillId="4" borderId="21" xfId="0" applyFont="1" applyFill="1" applyBorder="1" applyAlignment="1">
      <alignment horizontal="center" vertical="center" wrapText="1"/>
    </xf>
    <xf numFmtId="0" fontId="43" fillId="7" borderId="0" xfId="0" applyFont="1" applyFill="1" applyAlignment="1">
      <alignment horizontal="center"/>
    </xf>
    <xf numFmtId="0" fontId="53" fillId="0" borderId="35" xfId="0" applyFont="1" applyBorder="1" applyAlignment="1">
      <alignment horizontal="center"/>
    </xf>
    <xf numFmtId="0" fontId="53" fillId="0" borderId="0" xfId="0" applyFont="1" applyAlignment="1">
      <alignment horizontal="center"/>
    </xf>
    <xf numFmtId="0" fontId="53" fillId="0" borderId="36" xfId="0" applyFont="1" applyBorder="1" applyAlignment="1">
      <alignment horizontal="center"/>
    </xf>
    <xf numFmtId="0" fontId="41" fillId="7" borderId="0" xfId="0" applyFont="1" applyFill="1" applyBorder="1" applyAlignment="1">
      <alignment horizontal="center"/>
    </xf>
    <xf numFmtId="0" fontId="42" fillId="0" borderId="17" xfId="0" applyFont="1" applyFill="1" applyBorder="1" applyAlignment="1">
      <alignment horizontal="left" wrapText="1"/>
    </xf>
    <xf numFmtId="0" fontId="42" fillId="4" borderId="16" xfId="0" applyFont="1" applyFill="1" applyBorder="1" applyAlignment="1">
      <alignment horizontal="left"/>
    </xf>
    <xf numFmtId="166" fontId="41" fillId="0" borderId="17" xfId="1" applyNumberFormat="1" applyFont="1" applyFill="1" applyBorder="1" applyAlignment="1">
      <alignment horizontal="left" wrapText="1"/>
    </xf>
    <xf numFmtId="0" fontId="42" fillId="7" borderId="39" xfId="0" applyFont="1" applyFill="1" applyBorder="1" applyAlignment="1">
      <alignment horizontal="center"/>
    </xf>
    <xf numFmtId="0" fontId="42" fillId="7" borderId="40" xfId="0" applyFont="1" applyFill="1" applyBorder="1" applyAlignment="1">
      <alignment horizontal="center"/>
    </xf>
    <xf numFmtId="0" fontId="67" fillId="9" borderId="43" xfId="0" applyFont="1" applyFill="1" applyBorder="1" applyAlignment="1">
      <alignment horizontal="left"/>
    </xf>
    <xf numFmtId="0" fontId="67" fillId="9" borderId="44" xfId="0" applyFont="1" applyFill="1" applyBorder="1" applyAlignment="1">
      <alignment horizontal="left"/>
    </xf>
    <xf numFmtId="0" fontId="41" fillId="7" borderId="41" xfId="0" applyFont="1" applyFill="1" applyBorder="1" applyAlignment="1" applyProtection="1">
      <alignment horizontal="left" vertical="top" wrapText="1"/>
      <protection locked="0"/>
    </xf>
    <xf numFmtId="0" fontId="41" fillId="7" borderId="42" xfId="0" applyFont="1" applyFill="1" applyBorder="1" applyAlignment="1" applyProtection="1">
      <alignment horizontal="left" vertical="top" wrapText="1"/>
      <protection locked="0"/>
    </xf>
    <xf numFmtId="0" fontId="41" fillId="7" borderId="32" xfId="1" applyNumberFormat="1" applyFont="1" applyFill="1" applyBorder="1" applyAlignment="1">
      <alignment horizontal="left" vertical="center" wrapText="1"/>
    </xf>
    <xf numFmtId="0" fontId="41" fillId="7" borderId="33" xfId="1" applyNumberFormat="1" applyFont="1" applyFill="1" applyBorder="1" applyAlignment="1">
      <alignment horizontal="left" vertical="center" wrapText="1"/>
    </xf>
    <xf numFmtId="0" fontId="41" fillId="7" borderId="47" xfId="1" applyNumberFormat="1" applyFont="1" applyFill="1" applyBorder="1" applyAlignment="1">
      <alignment horizontal="left" vertical="center" wrapText="1"/>
    </xf>
    <xf numFmtId="0" fontId="41" fillId="7" borderId="46" xfId="1" applyNumberFormat="1" applyFont="1" applyFill="1" applyBorder="1" applyAlignment="1">
      <alignment horizontal="left" vertical="center" wrapText="1"/>
    </xf>
    <xf numFmtId="0" fontId="41" fillId="7" borderId="17" xfId="1" applyNumberFormat="1" applyFont="1" applyFill="1" applyBorder="1" applyAlignment="1">
      <alignment horizontal="left" vertical="center" wrapText="1"/>
    </xf>
    <xf numFmtId="0" fontId="41" fillId="7" borderId="38" xfId="0" applyFont="1" applyFill="1" applyBorder="1" applyAlignment="1">
      <alignment horizontal="center" vertical="center"/>
    </xf>
    <xf numFmtId="0" fontId="41" fillId="9" borderId="54" xfId="0" applyFont="1" applyFill="1" applyBorder="1" applyAlignment="1">
      <alignment horizontal="center" vertical="center"/>
    </xf>
    <xf numFmtId="0" fontId="41" fillId="9" borderId="55" xfId="0" applyFont="1" applyFill="1" applyBorder="1" applyAlignment="1">
      <alignment horizontal="center" vertical="center"/>
    </xf>
    <xf numFmtId="0" fontId="41" fillId="9" borderId="56" xfId="0" applyFont="1" applyFill="1" applyBorder="1" applyAlignment="1">
      <alignment horizontal="center" vertical="center"/>
    </xf>
    <xf numFmtId="0" fontId="41" fillId="7" borderId="52" xfId="0" applyFont="1" applyFill="1" applyBorder="1" applyAlignment="1">
      <alignment horizontal="center" vertical="center"/>
    </xf>
    <xf numFmtId="0" fontId="41" fillId="7" borderId="53" xfId="0" applyFont="1" applyFill="1" applyBorder="1" applyAlignment="1">
      <alignment horizontal="center" vertical="center"/>
    </xf>
    <xf numFmtId="0" fontId="44" fillId="9" borderId="32" xfId="0" applyNumberFormat="1" applyFont="1" applyFill="1" applyBorder="1" applyAlignment="1">
      <alignment horizontal="center" vertical="center" wrapText="1"/>
    </xf>
    <xf numFmtId="0" fontId="44" fillId="9" borderId="33" xfId="0" applyNumberFormat="1" applyFont="1" applyFill="1" applyBorder="1" applyAlignment="1">
      <alignment horizontal="center" vertical="center" wrapText="1"/>
    </xf>
    <xf numFmtId="0" fontId="42" fillId="4" borderId="32" xfId="0" applyFont="1" applyFill="1" applyBorder="1" applyAlignment="1">
      <alignment horizontal="center"/>
    </xf>
    <xf numFmtId="0" fontId="42" fillId="4" borderId="33" xfId="0" applyFont="1" applyFill="1" applyBorder="1" applyAlignment="1">
      <alignment horizontal="center"/>
    </xf>
    <xf numFmtId="0" fontId="42" fillId="4" borderId="34" xfId="0" applyFont="1" applyFill="1" applyBorder="1" applyAlignment="1">
      <alignment horizontal="center"/>
    </xf>
    <xf numFmtId="0" fontId="42" fillId="4" borderId="32" xfId="0" applyFont="1" applyFill="1" applyBorder="1" applyAlignment="1">
      <alignment horizontal="left" vertical="center"/>
    </xf>
    <xf numFmtId="0" fontId="42" fillId="4" borderId="34" xfId="0" applyFont="1" applyFill="1" applyBorder="1" applyAlignment="1">
      <alignment horizontal="left" vertical="center"/>
    </xf>
    <xf numFmtId="0" fontId="44" fillId="4" borderId="32" xfId="0" applyFont="1" applyFill="1" applyBorder="1" applyAlignment="1">
      <alignment horizontal="left" vertical="center" wrapText="1"/>
    </xf>
    <xf numFmtId="0" fontId="44" fillId="4" borderId="33" xfId="0" applyFont="1" applyFill="1" applyBorder="1" applyAlignment="1">
      <alignment horizontal="left" vertical="center" wrapText="1"/>
    </xf>
    <xf numFmtId="0" fontId="44" fillId="4" borderId="34" xfId="0" applyFont="1" applyFill="1" applyBorder="1" applyAlignment="1">
      <alignment horizontal="left" vertical="center" wrapText="1"/>
    </xf>
    <xf numFmtId="0" fontId="41" fillId="7" borderId="45" xfId="0" quotePrefix="1" applyNumberFormat="1" applyFont="1" applyFill="1" applyBorder="1" applyAlignment="1" applyProtection="1">
      <alignment horizontal="center" vertical="center" wrapText="1"/>
    </xf>
    <xf numFmtId="0" fontId="41" fillId="7" borderId="46" xfId="0" applyNumberFormat="1" applyFont="1" applyFill="1" applyBorder="1" applyAlignment="1" applyProtection="1">
      <alignment horizontal="center" vertical="center" wrapText="1"/>
    </xf>
    <xf numFmtId="0" fontId="41" fillId="7" borderId="30" xfId="0" applyNumberFormat="1" applyFont="1" applyFill="1" applyBorder="1" applyAlignment="1" applyProtection="1">
      <alignment horizontal="center" vertical="center" wrapText="1"/>
    </xf>
    <xf numFmtId="0" fontId="41" fillId="7" borderId="31" xfId="0" applyNumberFormat="1" applyFont="1" applyFill="1" applyBorder="1" applyAlignment="1" applyProtection="1">
      <alignment horizontal="center" vertical="center" wrapText="1"/>
    </xf>
    <xf numFmtId="49" fontId="41" fillId="7" borderId="17" xfId="0" applyNumberFormat="1" applyFont="1" applyFill="1" applyBorder="1" applyAlignment="1">
      <alignment horizontal="left"/>
    </xf>
    <xf numFmtId="0" fontId="51" fillId="7" borderId="28" xfId="0" applyFont="1" applyFill="1" applyBorder="1" applyAlignment="1">
      <alignment horizontal="center" vertical="center" wrapText="1"/>
    </xf>
    <xf numFmtId="0" fontId="51" fillId="7" borderId="29" xfId="0" applyFont="1" applyFill="1" applyBorder="1" applyAlignment="1">
      <alignment horizontal="center" vertical="center" wrapText="1"/>
    </xf>
    <xf numFmtId="0" fontId="51" fillId="7" borderId="30" xfId="0" applyFont="1" applyFill="1" applyBorder="1" applyAlignment="1">
      <alignment horizontal="center" vertical="center" wrapText="1"/>
    </xf>
    <xf numFmtId="0" fontId="51" fillId="7" borderId="31" xfId="0" applyFont="1" applyFill="1" applyBorder="1" applyAlignment="1">
      <alignment horizontal="center" vertical="center" wrapText="1"/>
    </xf>
    <xf numFmtId="167" fontId="41" fillId="7" borderId="45" xfId="0" applyNumberFormat="1" applyFont="1" applyFill="1" applyBorder="1" applyAlignment="1">
      <alignment horizontal="center" vertical="center" wrapText="1"/>
    </xf>
    <xf numFmtId="167" fontId="41" fillId="7" borderId="46" xfId="0" applyNumberFormat="1" applyFont="1" applyFill="1" applyBorder="1" applyAlignment="1">
      <alignment horizontal="center" vertical="center" wrapText="1"/>
    </xf>
    <xf numFmtId="167" fontId="41" fillId="7" borderId="30" xfId="0" applyNumberFormat="1" applyFont="1" applyFill="1" applyBorder="1" applyAlignment="1">
      <alignment horizontal="center" vertical="center" wrapText="1"/>
    </xf>
    <xf numFmtId="167" fontId="41" fillId="7" borderId="31" xfId="0" applyNumberFormat="1" applyFont="1" applyFill="1" applyBorder="1" applyAlignment="1">
      <alignment horizontal="center" vertical="center" wrapText="1"/>
    </xf>
    <xf numFmtId="0" fontId="41" fillId="7" borderId="45" xfId="0" applyNumberFormat="1" applyFont="1" applyFill="1" applyBorder="1" applyAlignment="1">
      <alignment horizontal="center" vertical="center" wrapText="1"/>
    </xf>
    <xf numFmtId="0" fontId="41" fillId="7" borderId="47" xfId="0" applyNumberFormat="1" applyFont="1" applyFill="1" applyBorder="1" applyAlignment="1">
      <alignment horizontal="center" vertical="center" wrapText="1"/>
    </xf>
    <xf numFmtId="0" fontId="41" fillId="7" borderId="46" xfId="0" applyNumberFormat="1" applyFont="1" applyFill="1" applyBorder="1" applyAlignment="1">
      <alignment horizontal="center" vertical="center" wrapText="1"/>
    </xf>
    <xf numFmtId="0" fontId="41" fillId="7" borderId="30" xfId="0" applyNumberFormat="1" applyFont="1" applyFill="1" applyBorder="1" applyAlignment="1">
      <alignment horizontal="center" vertical="center" wrapText="1"/>
    </xf>
    <xf numFmtId="0" fontId="41" fillId="7" borderId="48" xfId="0" applyNumberFormat="1" applyFont="1" applyFill="1" applyBorder="1" applyAlignment="1">
      <alignment horizontal="center" vertical="center" wrapText="1"/>
    </xf>
    <xf numFmtId="0" fontId="41" fillId="7" borderId="31" xfId="0" applyNumberFormat="1" applyFont="1" applyFill="1" applyBorder="1" applyAlignment="1">
      <alignment horizontal="center" vertical="center" wrapText="1"/>
    </xf>
    <xf numFmtId="0" fontId="53" fillId="9" borderId="35" xfId="0" applyFont="1" applyFill="1" applyBorder="1" applyAlignment="1">
      <alignment horizontal="center"/>
    </xf>
    <xf numFmtId="0" fontId="53" fillId="9" borderId="0" xfId="0" applyFont="1" applyFill="1" applyAlignment="1">
      <alignment horizontal="center"/>
    </xf>
    <xf numFmtId="0" fontId="53" fillId="9" borderId="36" xfId="0" applyFont="1" applyFill="1" applyBorder="1" applyAlignment="1">
      <alignment horizontal="center"/>
    </xf>
    <xf numFmtId="0" fontId="43" fillId="8" borderId="22" xfId="0" applyFont="1" applyFill="1" applyBorder="1" applyAlignment="1">
      <alignment horizontal="center" vertical="center"/>
    </xf>
    <xf numFmtId="0" fontId="43" fillId="8" borderId="23" xfId="0" applyFont="1" applyFill="1" applyBorder="1" applyAlignment="1">
      <alignment horizontal="center" vertical="center"/>
    </xf>
    <xf numFmtId="166" fontId="42" fillId="4" borderId="50" xfId="1" applyNumberFormat="1" applyFont="1" applyFill="1" applyBorder="1" applyAlignment="1">
      <alignment horizontal="left"/>
    </xf>
    <xf numFmtId="166" fontId="42" fillId="4" borderId="51" xfId="1" applyNumberFormat="1" applyFont="1" applyFill="1" applyBorder="1" applyAlignment="1">
      <alignment horizontal="left"/>
    </xf>
    <xf numFmtId="0" fontId="43" fillId="12" borderId="22" xfId="0" applyFont="1" applyFill="1" applyBorder="1" applyAlignment="1" applyProtection="1">
      <alignment horizontal="center" vertical="center"/>
      <protection locked="0"/>
    </xf>
    <xf numFmtId="0" fontId="43" fillId="12" borderId="23" xfId="0" applyFont="1" applyFill="1" applyBorder="1" applyAlignment="1" applyProtection="1">
      <alignment horizontal="center" vertical="center"/>
      <protection locked="0"/>
    </xf>
    <xf numFmtId="166" fontId="42" fillId="4" borderId="24" xfId="1" applyNumberFormat="1" applyFont="1" applyFill="1" applyBorder="1" applyAlignment="1">
      <alignment horizontal="left"/>
    </xf>
    <xf numFmtId="166" fontId="42" fillId="4" borderId="25" xfId="1" applyNumberFormat="1" applyFont="1" applyFill="1" applyBorder="1" applyAlignment="1">
      <alignment horizontal="left"/>
    </xf>
    <xf numFmtId="166" fontId="41" fillId="7" borderId="17" xfId="1" applyNumberFormat="1" applyFont="1" applyFill="1" applyBorder="1" applyAlignment="1">
      <alignment horizontal="center" vertical="center" wrapText="1"/>
    </xf>
    <xf numFmtId="0" fontId="41" fillId="7" borderId="19" xfId="0" quotePrefix="1" applyNumberFormat="1" applyFont="1" applyFill="1" applyBorder="1" applyAlignment="1" applyProtection="1">
      <alignment horizontal="center" vertical="center" wrapText="1"/>
      <protection locked="0"/>
    </xf>
    <xf numFmtId="0" fontId="41" fillId="7" borderId="20" xfId="0" quotePrefix="1" applyNumberFormat="1" applyFont="1" applyFill="1" applyBorder="1" applyAlignment="1" applyProtection="1">
      <alignment horizontal="center" vertical="center" wrapText="1"/>
      <protection locked="0"/>
    </xf>
    <xf numFmtId="0" fontId="41" fillId="7" borderId="46" xfId="0" applyNumberFormat="1" applyFont="1" applyFill="1" applyBorder="1" applyAlignment="1" applyProtection="1">
      <alignment horizontal="center" vertical="center" wrapText="1"/>
      <protection locked="0"/>
    </xf>
    <xf numFmtId="0" fontId="41" fillId="7" borderId="31" xfId="0" applyNumberFormat="1" applyFont="1" applyFill="1" applyBorder="1" applyAlignment="1" applyProtection="1">
      <alignment horizontal="center" vertical="center" wrapText="1"/>
      <protection locked="0"/>
    </xf>
    <xf numFmtId="0" fontId="43" fillId="7" borderId="22" xfId="0" applyFont="1" applyFill="1" applyBorder="1" applyAlignment="1">
      <alignment horizontal="center" vertical="center"/>
    </xf>
    <xf numFmtId="0" fontId="43" fillId="7" borderId="23" xfId="0" applyFont="1" applyFill="1" applyBorder="1" applyAlignment="1">
      <alignment horizontal="center" vertical="center"/>
    </xf>
    <xf numFmtId="49" fontId="41" fillId="7" borderId="32" xfId="0" applyNumberFormat="1" applyFont="1" applyFill="1" applyBorder="1" applyAlignment="1">
      <alignment horizontal="center"/>
    </xf>
    <xf numFmtId="49" fontId="41" fillId="7" borderId="33" xfId="0" applyNumberFormat="1" applyFont="1" applyFill="1" applyBorder="1" applyAlignment="1">
      <alignment horizontal="center"/>
    </xf>
    <xf numFmtId="49" fontId="41" fillId="7" borderId="34" xfId="0" applyNumberFormat="1" applyFont="1" applyFill="1" applyBorder="1" applyAlignment="1">
      <alignment horizontal="center"/>
    </xf>
    <xf numFmtId="49" fontId="41" fillId="7" borderId="32" xfId="0" applyNumberFormat="1" applyFont="1" applyFill="1" applyBorder="1" applyAlignment="1">
      <alignment horizontal="left"/>
    </xf>
    <xf numFmtId="49" fontId="41" fillId="7" borderId="33" xfId="0" applyNumberFormat="1" applyFont="1" applyFill="1" applyBorder="1" applyAlignment="1">
      <alignment horizontal="left"/>
    </xf>
    <xf numFmtId="49" fontId="41" fillId="7" borderId="34" xfId="0" applyNumberFormat="1" applyFont="1" applyFill="1" applyBorder="1" applyAlignment="1">
      <alignment horizontal="left"/>
    </xf>
    <xf numFmtId="166" fontId="41" fillId="7" borderId="32" xfId="1" applyNumberFormat="1" applyFont="1" applyFill="1" applyBorder="1" applyAlignment="1">
      <alignment horizontal="left" vertical="center" wrapText="1"/>
    </xf>
    <xf numFmtId="166" fontId="41" fillId="7" borderId="33" xfId="1" applyNumberFormat="1" applyFont="1" applyFill="1" applyBorder="1" applyAlignment="1">
      <alignment horizontal="left" vertical="center" wrapText="1"/>
    </xf>
    <xf numFmtId="166" fontId="41" fillId="7" borderId="47" xfId="1" applyNumberFormat="1" applyFont="1" applyFill="1" applyBorder="1" applyAlignment="1">
      <alignment horizontal="left" vertical="center" wrapText="1"/>
    </xf>
    <xf numFmtId="166" fontId="41" fillId="7" borderId="46" xfId="1" applyNumberFormat="1" applyFont="1" applyFill="1" applyBorder="1" applyAlignment="1">
      <alignment horizontal="left" vertical="center" wrapText="1"/>
    </xf>
    <xf numFmtId="0" fontId="41" fillId="7" borderId="39" xfId="0" applyFont="1" applyFill="1" applyBorder="1" applyAlignment="1">
      <alignment horizontal="center"/>
    </xf>
    <xf numFmtId="0" fontId="41" fillId="7" borderId="40" xfId="0" applyFont="1" applyFill="1" applyBorder="1" applyAlignment="1">
      <alignment horizontal="center"/>
    </xf>
    <xf numFmtId="0" fontId="44" fillId="12" borderId="41" xfId="0" applyFont="1" applyFill="1" applyBorder="1" applyAlignment="1">
      <alignment horizontal="center" vertical="center" wrapText="1"/>
    </xf>
    <xf numFmtId="0" fontId="44" fillId="12" borderId="42" xfId="0" applyFont="1" applyFill="1" applyBorder="1" applyAlignment="1">
      <alignment horizontal="center" vertical="center" wrapText="1"/>
    </xf>
    <xf numFmtId="0" fontId="60" fillId="0" borderId="0" xfId="5" applyFont="1" applyAlignment="1" applyProtection="1">
      <alignment horizontal="left" vertical="center" wrapText="1"/>
    </xf>
    <xf numFmtId="0" fontId="39" fillId="7" borderId="32" xfId="0" applyFont="1" applyFill="1" applyBorder="1" applyAlignment="1">
      <alignment horizontal="left" vertical="center" wrapText="1"/>
    </xf>
    <xf numFmtId="0" fontId="39" fillId="7" borderId="34" xfId="0" applyFont="1" applyFill="1" applyBorder="1" applyAlignment="1">
      <alignment horizontal="left" vertical="center" wrapText="1"/>
    </xf>
    <xf numFmtId="0" fontId="54" fillId="0" borderId="8" xfId="5" applyBorder="1" applyAlignment="1">
      <alignment horizontal="center" vertical="center"/>
    </xf>
    <xf numFmtId="0" fontId="54" fillId="0" borderId="0" xfId="5" applyBorder="1" applyAlignment="1">
      <alignment horizontal="center" vertical="center"/>
    </xf>
    <xf numFmtId="0" fontId="61" fillId="0" borderId="0" xfId="6" applyAlignment="1" applyProtection="1">
      <alignment horizontal="left" vertical="center"/>
    </xf>
    <xf numFmtId="0" fontId="60" fillId="0" borderId="0" xfId="5" applyFont="1" applyAlignment="1" applyProtection="1">
      <alignment horizontal="left" vertical="center"/>
    </xf>
    <xf numFmtId="0" fontId="42" fillId="4" borderId="24" xfId="0" applyFont="1" applyFill="1" applyBorder="1" applyAlignment="1">
      <alignment horizontal="center" vertical="center" wrapText="1"/>
    </xf>
    <xf numFmtId="0" fontId="42" fillId="4" borderId="25" xfId="0" applyFont="1" applyFill="1" applyBorder="1" applyAlignment="1">
      <alignment horizontal="center" vertical="center" wrapText="1"/>
    </xf>
    <xf numFmtId="168" fontId="60" fillId="0" borderId="0" xfId="5" applyNumberFormat="1" applyFont="1" applyAlignment="1" applyProtection="1">
      <alignment horizontal="left" vertical="center"/>
    </xf>
    <xf numFmtId="0" fontId="66" fillId="9" borderId="35" xfId="0" applyFont="1" applyFill="1" applyBorder="1" applyAlignment="1">
      <alignment horizontal="center"/>
    </xf>
    <xf numFmtId="0" fontId="66" fillId="9" borderId="0" xfId="0" applyFont="1" applyFill="1" applyBorder="1" applyAlignment="1">
      <alignment horizontal="center"/>
    </xf>
    <xf numFmtId="0" fontId="65" fillId="2" borderId="0" xfId="0" applyFont="1" applyFill="1" applyBorder="1" applyAlignment="1">
      <alignment horizontal="center"/>
    </xf>
    <xf numFmtId="14" fontId="58" fillId="0" borderId="0" xfId="5" applyNumberFormat="1" applyFont="1" applyAlignment="1" applyProtection="1">
      <alignment horizontal="left"/>
      <protection locked="0"/>
    </xf>
    <xf numFmtId="0" fontId="58" fillId="0" borderId="0" xfId="5" applyNumberFormat="1" applyFont="1" applyAlignment="1" applyProtection="1">
      <alignment horizontal="left"/>
      <protection locked="0"/>
    </xf>
    <xf numFmtId="0" fontId="57" fillId="0" borderId="0" xfId="5" applyFont="1" applyAlignment="1" applyProtection="1">
      <alignment horizontal="left"/>
      <protection locked="0"/>
    </xf>
    <xf numFmtId="0" fontId="64" fillId="4" borderId="0" xfId="5" applyFont="1" applyFill="1" applyBorder="1" applyAlignment="1">
      <alignment horizontal="center" vertical="center" wrapText="1"/>
    </xf>
    <xf numFmtId="0" fontId="57" fillId="0" borderId="0" xfId="5" applyFont="1" applyAlignment="1" applyProtection="1">
      <alignment horizontal="left" vertical="center"/>
    </xf>
    <xf numFmtId="0" fontId="60" fillId="0" borderId="5" xfId="5" applyFont="1" applyBorder="1" applyAlignment="1" applyProtection="1">
      <alignment horizontal="center" vertical="center"/>
      <protection locked="0"/>
    </xf>
    <xf numFmtId="0" fontId="60" fillId="0" borderId="15" xfId="5" applyFont="1" applyBorder="1" applyAlignment="1" applyProtection="1">
      <alignment horizontal="center" vertical="center"/>
      <protection locked="0"/>
    </xf>
    <xf numFmtId="0" fontId="60" fillId="0" borderId="5" xfId="5" applyNumberFormat="1" applyFont="1" applyBorder="1" applyAlignment="1" applyProtection="1">
      <alignment horizontal="center" vertical="center"/>
      <protection locked="0"/>
    </xf>
    <xf numFmtId="0" fontId="60" fillId="0" borderId="15" xfId="5" applyNumberFormat="1" applyFont="1" applyBorder="1" applyAlignment="1" applyProtection="1">
      <alignment horizontal="center" vertical="center"/>
      <protection locked="0"/>
    </xf>
    <xf numFmtId="166" fontId="41" fillId="12" borderId="32" xfId="1" applyNumberFormat="1" applyFont="1" applyFill="1" applyBorder="1" applyAlignment="1">
      <alignment horizontal="left" vertical="top"/>
    </xf>
    <xf numFmtId="166" fontId="41" fillId="12" borderId="34" xfId="1" applyNumberFormat="1" applyFont="1" applyFill="1" applyBorder="1" applyAlignment="1">
      <alignment horizontal="left" vertical="top"/>
    </xf>
    <xf numFmtId="0" fontId="56" fillId="14" borderId="6" xfId="5" applyFont="1" applyFill="1" applyBorder="1" applyAlignment="1">
      <alignment horizontal="center" vertical="center" wrapText="1"/>
    </xf>
    <xf numFmtId="0" fontId="56" fillId="14" borderId="7" xfId="5" applyFont="1" applyFill="1" applyBorder="1" applyAlignment="1">
      <alignment horizontal="center" vertical="center" wrapText="1"/>
    </xf>
    <xf numFmtId="0" fontId="60" fillId="0" borderId="12" xfId="5" applyNumberFormat="1" applyFont="1" applyBorder="1" applyAlignment="1" applyProtection="1">
      <alignment horizontal="center" vertical="center"/>
      <protection locked="0"/>
    </xf>
    <xf numFmtId="0" fontId="60" fillId="0" borderId="14" xfId="5" applyNumberFormat="1" applyFont="1" applyBorder="1" applyAlignment="1" applyProtection="1">
      <alignment horizontal="center" vertical="center"/>
      <protection locked="0"/>
    </xf>
    <xf numFmtId="0" fontId="16" fillId="4" borderId="2" xfId="0" applyFont="1" applyFill="1" applyBorder="1" applyAlignment="1">
      <alignment horizontal="center"/>
    </xf>
    <xf numFmtId="0" fontId="16" fillId="4" borderId="5" xfId="0" applyFont="1" applyFill="1" applyBorder="1" applyAlignment="1">
      <alignment horizontal="center"/>
    </xf>
    <xf numFmtId="0" fontId="16"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4"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31" fillId="0" borderId="0" xfId="0" applyFont="1" applyAlignment="1">
      <alignment horizontal="left" wrapText="1"/>
    </xf>
    <xf numFmtId="0" fontId="16" fillId="4" borderId="6" xfId="0" applyFont="1" applyFill="1" applyBorder="1" applyAlignment="1">
      <alignment horizontal="center"/>
    </xf>
    <xf numFmtId="0" fontId="16"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6" fillId="4" borderId="10" xfId="0" applyFont="1" applyFill="1" applyBorder="1" applyAlignment="1">
      <alignment horizontal="center"/>
    </xf>
    <xf numFmtId="0" fontId="16" fillId="4" borderId="8" xfId="0" applyFont="1" applyFill="1" applyBorder="1" applyAlignment="1">
      <alignment horizontal="center"/>
    </xf>
    <xf numFmtId="0" fontId="24" fillId="4" borderId="12" xfId="0" applyFont="1" applyFill="1" applyBorder="1" applyAlignment="1">
      <alignment horizontal="center"/>
    </xf>
    <xf numFmtId="0" fontId="24" fillId="4" borderId="13" xfId="0" applyFont="1" applyFill="1" applyBorder="1" applyAlignment="1">
      <alignment horizontal="center"/>
    </xf>
    <xf numFmtId="0" fontId="31" fillId="0" borderId="6" xfId="0" applyFont="1" applyBorder="1" applyAlignment="1">
      <alignment horizontal="left" vertical="center" wrapText="1"/>
    </xf>
    <xf numFmtId="0" fontId="31" fillId="0" borderId="9" xfId="0" applyFont="1" applyBorder="1" applyAlignment="1">
      <alignment horizontal="left" vertical="center" wrapText="1"/>
    </xf>
    <xf numFmtId="0" fontId="31" fillId="0" borderId="7" xfId="0" applyFont="1" applyBorder="1" applyAlignment="1">
      <alignment horizontal="left" vertical="center" wrapText="1"/>
    </xf>
    <xf numFmtId="0" fontId="31" fillId="0" borderId="6" xfId="0" applyFont="1" applyBorder="1" applyAlignment="1">
      <alignment horizontal="left" wrapText="1"/>
    </xf>
    <xf numFmtId="0" fontId="31" fillId="0" borderId="9" xfId="0" applyFont="1" applyBorder="1" applyAlignment="1">
      <alignment horizontal="left" wrapText="1"/>
    </xf>
    <xf numFmtId="0" fontId="31" fillId="0" borderId="7" xfId="0" applyFont="1" applyBorder="1" applyAlignment="1">
      <alignment horizontal="left" wrapText="1"/>
    </xf>
    <xf numFmtId="0" fontId="31" fillId="0" borderId="8" xfId="0" applyFont="1" applyBorder="1" applyAlignment="1">
      <alignment horizontal="left" wrapText="1"/>
    </xf>
    <xf numFmtId="0" fontId="15" fillId="2" borderId="0" xfId="0" applyFont="1" applyFill="1" applyAlignment="1">
      <alignment horizontal="center"/>
    </xf>
    <xf numFmtId="0" fontId="13" fillId="0" borderId="6" xfId="0" applyFont="1" applyBorder="1" applyAlignment="1">
      <alignment horizontal="left" vertical="center" wrapText="1"/>
    </xf>
    <xf numFmtId="0" fontId="13" fillId="0" borderId="9" xfId="0" applyFont="1" applyBorder="1" applyAlignment="1">
      <alignment horizontal="left" vertical="center" wrapText="1"/>
    </xf>
    <xf numFmtId="0" fontId="13" fillId="0" borderId="7" xfId="0" applyFont="1" applyBorder="1" applyAlignment="1">
      <alignment horizontal="left" vertical="center" wrapText="1"/>
    </xf>
    <xf numFmtId="0" fontId="16"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31" fillId="0" borderId="0" xfId="0" applyFont="1" applyBorder="1" applyAlignment="1">
      <alignment horizontal="left" wrapText="1"/>
    </xf>
    <xf numFmtId="0" fontId="32" fillId="0" borderId="0" xfId="0" applyFont="1" applyAlignment="1">
      <alignment horizontal="left" wrapText="1"/>
    </xf>
    <xf numFmtId="0" fontId="32" fillId="0" borderId="6" xfId="0" applyFont="1" applyBorder="1" applyAlignment="1">
      <alignment horizontal="left" wrapText="1"/>
    </xf>
    <xf numFmtId="0" fontId="32" fillId="0" borderId="9" xfId="0" applyFont="1" applyBorder="1" applyAlignment="1">
      <alignment horizontal="left" wrapText="1"/>
    </xf>
    <xf numFmtId="0" fontId="32" fillId="0" borderId="7" xfId="0" applyFont="1" applyBorder="1" applyAlignment="1">
      <alignment horizontal="left" wrapText="1"/>
    </xf>
    <xf numFmtId="0" fontId="31" fillId="0" borderId="15" xfId="0" applyFont="1" applyBorder="1" applyAlignment="1">
      <alignment horizontal="left" wrapText="1"/>
    </xf>
    <xf numFmtId="14" fontId="35" fillId="7" borderId="0" xfId="0" applyNumberFormat="1" applyFont="1" applyFill="1" applyBorder="1" applyAlignment="1">
      <alignment horizontal="center"/>
    </xf>
    <xf numFmtId="0" fontId="35" fillId="7" borderId="0" xfId="0" applyFont="1" applyFill="1" applyAlignment="1">
      <alignment horizontal="center"/>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usernames" Target="revisions/userNames1.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0</c:v>
                </c:pt>
              </c:numCache>
            </c:numRef>
          </c:val>
        </c:ser>
        <c:dLbls>
          <c:showLegendKey val="0"/>
          <c:showVal val="0"/>
          <c:showCatName val="0"/>
          <c:showSerName val="0"/>
          <c:showPercent val="0"/>
          <c:showBubbleSize val="0"/>
        </c:dLbls>
        <c:gapWidth val="150"/>
        <c:overlap val="100"/>
        <c:axId val="516910032"/>
        <c:axId val="516910424"/>
      </c:barChart>
      <c:catAx>
        <c:axId val="5169100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6910424"/>
        <c:crosses val="autoZero"/>
        <c:auto val="1"/>
        <c:lblAlgn val="ctr"/>
        <c:lblOffset val="100"/>
        <c:noMultiLvlLbl val="0"/>
      </c:catAx>
      <c:valAx>
        <c:axId val="51691042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16910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50000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50000</c:v>
                </c:pt>
              </c:numCache>
            </c:numRef>
          </c:val>
        </c:ser>
        <c:dLbls>
          <c:showLegendKey val="0"/>
          <c:showVal val="0"/>
          <c:showCatName val="0"/>
          <c:showSerName val="0"/>
          <c:showPercent val="0"/>
          <c:showBubbleSize val="0"/>
        </c:dLbls>
        <c:gapWidth val="150"/>
        <c:overlap val="100"/>
        <c:axId val="565383248"/>
        <c:axId val="565383640"/>
      </c:barChart>
      <c:catAx>
        <c:axId val="56538324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5383640"/>
        <c:crosses val="autoZero"/>
        <c:auto val="1"/>
        <c:lblAlgn val="ctr"/>
        <c:lblOffset val="100"/>
        <c:noMultiLvlLbl val="0"/>
      </c:catAx>
      <c:valAx>
        <c:axId val="56538364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653832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567768800"/>
        <c:axId val="523543872"/>
      </c:barChart>
      <c:catAx>
        <c:axId val="5677688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3543872"/>
        <c:crosses val="autoZero"/>
        <c:auto val="1"/>
        <c:lblAlgn val="ctr"/>
        <c:lblOffset val="100"/>
        <c:noMultiLvlLbl val="0"/>
      </c:catAx>
      <c:valAx>
        <c:axId val="523543872"/>
        <c:scaling>
          <c:orientation val="minMax"/>
        </c:scaling>
        <c:delete val="1"/>
        <c:axPos val="l"/>
        <c:numFmt formatCode="_(&quot;$&quot;* #,##0_);_(&quot;$&quot;* \(#,##0\);_(&quot;$&quot;* &quot;-&quot;??_);_(@_)" sourceLinked="1"/>
        <c:majorTickMark val="none"/>
        <c:minorTickMark val="none"/>
        <c:tickLblPos val="nextTo"/>
        <c:crossAx val="5677688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1833333.33</c:v>
                </c:pt>
              </c:numCache>
            </c:numRef>
          </c:val>
        </c:ser>
        <c:dLbls>
          <c:dLblPos val="ctr"/>
          <c:showLegendKey val="0"/>
          <c:showVal val="1"/>
          <c:showCatName val="0"/>
          <c:showSerName val="0"/>
          <c:showPercent val="0"/>
          <c:showBubbleSize val="0"/>
        </c:dLbls>
        <c:gapWidth val="79"/>
        <c:axId val="523544656"/>
        <c:axId val="523545048"/>
      </c:barChart>
      <c:catAx>
        <c:axId val="5235446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3545048"/>
        <c:crosses val="autoZero"/>
        <c:auto val="1"/>
        <c:lblAlgn val="ctr"/>
        <c:lblOffset val="100"/>
        <c:noMultiLvlLbl val="0"/>
      </c:catAx>
      <c:valAx>
        <c:axId val="523545048"/>
        <c:scaling>
          <c:orientation val="minMax"/>
        </c:scaling>
        <c:delete val="1"/>
        <c:axPos val="l"/>
        <c:numFmt formatCode="_(&quot;$&quot;* #,##0_);_(&quot;$&quot;* \(#,##0\);_(&quot;$&quot;* &quot;-&quot;??_);_(@_)" sourceLinked="1"/>
        <c:majorTickMark val="none"/>
        <c:minorTickMark val="none"/>
        <c:tickLblPos val="nextTo"/>
        <c:crossAx val="5235446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1833333.33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Y$36" lockText="1"/>
</file>

<file path=xl/ctrlProps/ctrlProp10.xml><?xml version="1.0" encoding="utf-8"?>
<formControlPr xmlns="http://schemas.microsoft.com/office/spreadsheetml/2009/9/main" objectType="CheckBox" fmlaLink="$Y$32" lockText="1"/>
</file>

<file path=xl/ctrlProps/ctrlProp11.xml><?xml version="1.0" encoding="utf-8"?>
<formControlPr xmlns="http://schemas.microsoft.com/office/spreadsheetml/2009/9/main" objectType="CheckBox" checked="Checked" fmlaLink="$Y$33" lockText="1"/>
</file>

<file path=xl/ctrlProps/ctrlProp12.xml><?xml version="1.0" encoding="utf-8"?>
<formControlPr xmlns="http://schemas.microsoft.com/office/spreadsheetml/2009/9/main" objectType="CheckBox" checked="Checked" fmlaLink="$Y$27" lockText="1"/>
</file>

<file path=xl/ctrlProps/ctrlProp13.xml><?xml version="1.0" encoding="utf-8"?>
<formControlPr xmlns="http://schemas.microsoft.com/office/spreadsheetml/2009/9/main" objectType="CheckBox" fmlaLink="$Y$24" lockText="1"/>
</file>

<file path=xl/ctrlProps/ctrlProp14.xml><?xml version="1.0" encoding="utf-8"?>
<formControlPr xmlns="http://schemas.microsoft.com/office/spreadsheetml/2009/9/main" objectType="CheckBox" checked="Checked" fmlaLink="$Y$20" lockText="1"/>
</file>

<file path=xl/ctrlProps/ctrlProp15.xml><?xml version="1.0" encoding="utf-8"?>
<formControlPr xmlns="http://schemas.microsoft.com/office/spreadsheetml/2009/9/main" objectType="CheckBox" fmlaLink="$Y$23" lockText="1"/>
</file>

<file path=xl/ctrlProps/ctrlProp16.xml><?xml version="1.0" encoding="utf-8"?>
<formControlPr xmlns="http://schemas.microsoft.com/office/spreadsheetml/2009/9/main" objectType="CheckBox" checked="Checked" fmlaLink="$Y$30" lockText="1"/>
</file>

<file path=xl/ctrlProps/ctrlProp17.xml><?xml version="1.0" encoding="utf-8"?>
<formControlPr xmlns="http://schemas.microsoft.com/office/spreadsheetml/2009/9/main" objectType="CheckBox" checked="Checked" fmlaLink="$Y$41" lockText="1"/>
</file>

<file path=xl/ctrlProps/ctrlProp18.xml><?xml version="1.0" encoding="utf-8"?>
<formControlPr xmlns="http://schemas.microsoft.com/office/spreadsheetml/2009/9/main" objectType="CheckBox" checked="Checked" fmlaLink="$Y$42" lockText="1"/>
</file>

<file path=xl/ctrlProps/ctrlProp19.xml><?xml version="1.0" encoding="utf-8"?>
<formControlPr xmlns="http://schemas.microsoft.com/office/spreadsheetml/2009/9/main" objectType="CheckBox" checked="Checked" fmlaLink="$Y$105" lockText="1"/>
</file>

<file path=xl/ctrlProps/ctrlProp2.xml><?xml version="1.0" encoding="utf-8"?>
<formControlPr xmlns="http://schemas.microsoft.com/office/spreadsheetml/2009/9/main" objectType="CheckBox" fmlaLink="$Y$35" lockText="1"/>
</file>

<file path=xl/ctrlProps/ctrlProp20.xml><?xml version="1.0" encoding="utf-8"?>
<formControlPr xmlns="http://schemas.microsoft.com/office/spreadsheetml/2009/9/main" objectType="CheckBox" fmlaLink="$Y$104" lockText="1"/>
</file>

<file path=xl/ctrlProps/ctrlProp21.xml><?xml version="1.0" encoding="utf-8"?>
<formControlPr xmlns="http://schemas.microsoft.com/office/spreadsheetml/2009/9/main" objectType="CheckBox" fmlaLink="'FY19 Project Request '!$Y$31" lockText="1"/>
</file>

<file path=xl/ctrlProps/ctrlProp22.xml><?xml version="1.0" encoding="utf-8"?>
<formControlPr xmlns="http://schemas.microsoft.com/office/spreadsheetml/2009/9/main" objectType="CheckBox" fmlaLink="'FY19 Project Request '!$Y$32" lockText="1"/>
</file>

<file path=xl/ctrlProps/ctrlProp23.xml><?xml version="1.0" encoding="utf-8"?>
<formControlPr xmlns="http://schemas.microsoft.com/office/spreadsheetml/2009/9/main" objectType="CheckBox" checked="Checked" fmlaLink="'FY19 Project Request '!$Y$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Y$29" lockText="1"/>
</file>

<file path=xl/ctrlProps/ctrlProp4.xml><?xml version="1.0" encoding="utf-8"?>
<formControlPr xmlns="http://schemas.microsoft.com/office/spreadsheetml/2009/9/main" objectType="CheckBox" fmlaLink="$Y$25" lockText="1"/>
</file>

<file path=xl/ctrlProps/ctrlProp5.xml><?xml version="1.0" encoding="utf-8"?>
<formControlPr xmlns="http://schemas.microsoft.com/office/spreadsheetml/2009/9/main" objectType="CheckBox" fmlaLink="$Y$19" lockText="1"/>
</file>

<file path=xl/ctrlProps/ctrlProp6.xml><?xml version="1.0" encoding="utf-8"?>
<formControlPr xmlns="http://schemas.microsoft.com/office/spreadsheetml/2009/9/main" objectType="CheckBox" fmlaLink="$Y$26" lockText="1"/>
</file>

<file path=xl/ctrlProps/ctrlProp7.xml><?xml version="1.0" encoding="utf-8"?>
<formControlPr xmlns="http://schemas.microsoft.com/office/spreadsheetml/2009/9/main" objectType="CheckBox" fmlaLink="$Y$21" lockText="1"/>
</file>

<file path=xl/ctrlProps/ctrlProp8.xml><?xml version="1.0" encoding="utf-8"?>
<formControlPr xmlns="http://schemas.microsoft.com/office/spreadsheetml/2009/9/main" objectType="CheckBox" fmlaLink="$Y$22" lockText="1"/>
</file>

<file path=xl/ctrlProps/ctrlProp9.xml><?xml version="1.0" encoding="utf-8"?>
<formControlPr xmlns="http://schemas.microsoft.com/office/spreadsheetml/2009/9/main" objectType="CheckBox" fmlaLink="$Y$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87364" y="11087659"/>
              <a:ext cx="2406641" cy="205216"/>
              <a:chOff x="5533139" y="9125285"/>
              <a:chExt cx="2403097" cy="204102"/>
            </a:xfrm>
          </xdr:grpSpPr>
          <xdr:sp macro="" textlink="">
            <xdr:nvSpPr>
              <xdr:cNvPr id="2075" name="Check Box 27" hidden="1">
                <a:extLst>
                  <a:ext uri="{63B3BB69-23CF-44E3-9099-C40C66FF867C}">
                    <a14:compatExt spid="_x0000_s2075"/>
                  </a:ext>
                </a:extLst>
              </xdr:cNvPr>
              <xdr:cNvSpPr/>
            </xdr:nvSpPr>
            <xdr:spPr bwMode="auto">
              <a:xfrm>
                <a:off x="6831185" y="9125350"/>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39" y="9125285"/>
                <a:ext cx="1097177"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438090" y="10733554"/>
              <a:ext cx="5079141" cy="180975"/>
              <a:chOff x="4372804" y="8739395"/>
              <a:chExt cx="4743452"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333315" y="8492378"/>
              <a:ext cx="5222902" cy="1307726"/>
              <a:chOff x="4269171" y="6512801"/>
              <a:chExt cx="4880929" cy="130655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0"/>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50068" y="12307421"/>
              <a:ext cx="3350178" cy="161925"/>
              <a:chOff x="5305241" y="10346375"/>
              <a:chExt cx="3350183" cy="161925"/>
            </a:xfrm>
          </xdr:grpSpPr>
          <xdr:sp macro="" textlink="">
            <xdr:nvSpPr>
              <xdr:cNvPr id="2113" name="Check Box 65" hidden="1">
                <a:extLst>
                  <a:ext uri="{63B3BB69-23CF-44E3-9099-C40C66FF867C}">
                    <a14:compatExt spid="_x0000_s2113"/>
                  </a:ext>
                </a:extLst>
              </xdr:cNvPr>
              <xdr:cNvSpPr/>
            </xdr:nvSpPr>
            <xdr:spPr bwMode="auto">
              <a:xfrm>
                <a:off x="5305241"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75"/>
                <a:ext cx="1620370"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813176" y="22771054"/>
              <a:ext cx="2736515" cy="205916"/>
              <a:chOff x="5533069" y="9125427"/>
              <a:chExt cx="2403119" cy="204090"/>
            </a:xfrm>
          </xdr:grpSpPr>
          <xdr:sp macro="" textlink="">
            <xdr:nvSpPr>
              <xdr:cNvPr id="2117" name="Check Box 69" hidden="1">
                <a:extLst>
                  <a:ext uri="{63B3BB69-23CF-44E3-9099-C40C66FF867C}">
                    <a14:compatExt spid="_x0000_s2117"/>
                  </a:ext>
                </a:extLst>
              </xdr:cNvPr>
              <xdr:cNvSpPr/>
            </xdr:nvSpPr>
            <xdr:spPr bwMode="auto">
              <a:xfrm>
                <a:off x="6831143" y="9125484"/>
                <a:ext cx="1105045" cy="204033"/>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69" y="9125427"/>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8" Type="http://schemas.openxmlformats.org/officeDocument/2006/relationships/revisionLog" Target="revisionLog11.xml"/><Relationship Id="rId13" Type="http://schemas.openxmlformats.org/officeDocument/2006/relationships/revisionLog" Target="revisionLog5.xml"/><Relationship Id="rId26" Type="http://schemas.openxmlformats.org/officeDocument/2006/relationships/revisionLog" Target="revisionLog16.xml"/><Relationship Id="rId21" Type="http://schemas.openxmlformats.org/officeDocument/2006/relationships/revisionLog" Target="revisionLog6.xml"/><Relationship Id="rId12" Type="http://schemas.openxmlformats.org/officeDocument/2006/relationships/revisionLog" Target="revisionLog2.xml"/><Relationship Id="rId17" Type="http://schemas.openxmlformats.org/officeDocument/2006/relationships/revisionLog" Target="revisionLog10.xml"/><Relationship Id="rId25" Type="http://schemas.openxmlformats.org/officeDocument/2006/relationships/revisionLog" Target="revisionLog15.xml"/><Relationship Id="rId16" Type="http://schemas.openxmlformats.org/officeDocument/2006/relationships/revisionLog" Target="revisionLog9.xml"/><Relationship Id="rId20" Type="http://schemas.openxmlformats.org/officeDocument/2006/relationships/revisionLog" Target="revisionLog4.xml"/><Relationship Id="rId24" Type="http://schemas.openxmlformats.org/officeDocument/2006/relationships/revisionLog" Target="revisionLog14.xml"/><Relationship Id="rId15" Type="http://schemas.openxmlformats.org/officeDocument/2006/relationships/revisionLog" Target="revisionLog8.xml"/><Relationship Id="rId23" Type="http://schemas.openxmlformats.org/officeDocument/2006/relationships/revisionLog" Target="revisionLog13.xml"/><Relationship Id="rId28" Type="http://schemas.openxmlformats.org/officeDocument/2006/relationships/revisionLog" Target="revisionLog18.xml"/><Relationship Id="rId19" Type="http://schemas.openxmlformats.org/officeDocument/2006/relationships/revisionLog" Target="revisionLog3.xml"/><Relationship Id="rId14" Type="http://schemas.openxmlformats.org/officeDocument/2006/relationships/revisionLog" Target="revisionLog7.xml"/><Relationship Id="rId22" Type="http://schemas.openxmlformats.org/officeDocument/2006/relationships/revisionLog" Target="revisionLog12.xml"/><Relationship Id="rId27" Type="http://schemas.openxmlformats.org/officeDocument/2006/relationships/revisionLog" Target="revisionLog1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31BAFCA-8779-4C76-B608-C825BA152158}" diskRevisions="1" revisionId="444" version="3" protected="1">
  <header guid="{7C8EA2FD-C894-4EB5-A5D5-948936DA2436}" dateTime="2018-02-16T09:59:34" maxSheetId="12" userName="Praveen Sridharan" r:id="rId12" minRId="205" maxRId="237">
    <sheetIdMap count="11">
      <sheetId val="1"/>
      <sheetId val="2"/>
      <sheetId val="3"/>
      <sheetId val="4"/>
      <sheetId val="5"/>
      <sheetId val="6"/>
      <sheetId val="7"/>
      <sheetId val="8"/>
      <sheetId val="9"/>
      <sheetId val="10"/>
      <sheetId val="11"/>
    </sheetIdMap>
  </header>
  <header guid="{55E305D7-D908-40FB-9EBC-66D6A2955B8C}" dateTime="2018-02-16T13:05:07" maxSheetId="12" userName="Praveen Sridharan" r:id="rId13" minRId="238" maxRId="240">
    <sheetIdMap count="11">
      <sheetId val="1"/>
      <sheetId val="2"/>
      <sheetId val="3"/>
      <sheetId val="4"/>
      <sheetId val="5"/>
      <sheetId val="6"/>
      <sheetId val="7"/>
      <sheetId val="8"/>
      <sheetId val="9"/>
      <sheetId val="10"/>
      <sheetId val="11"/>
    </sheetIdMap>
  </header>
  <header guid="{8DE7D66A-BAB8-485A-90C4-26604080C92A}" dateTime="2018-02-19T09:48:53" maxSheetId="12" userName="Praveen Sridharan" r:id="rId14" minRId="241">
    <sheetIdMap count="11">
      <sheetId val="1"/>
      <sheetId val="2"/>
      <sheetId val="3"/>
      <sheetId val="4"/>
      <sheetId val="5"/>
      <sheetId val="6"/>
      <sheetId val="7"/>
      <sheetId val="8"/>
      <sheetId val="9"/>
      <sheetId val="10"/>
      <sheetId val="11"/>
    </sheetIdMap>
  </header>
  <header guid="{D1CFCAFF-4DBE-47AC-BAD7-414772C908FB}" dateTime="2018-02-19T12:08:47" maxSheetId="12" userName="Praveen Sridharan" r:id="rId15" minRId="242" maxRId="243">
    <sheetIdMap count="11">
      <sheetId val="1"/>
      <sheetId val="2"/>
      <sheetId val="3"/>
      <sheetId val="4"/>
      <sheetId val="5"/>
      <sheetId val="6"/>
      <sheetId val="7"/>
      <sheetId val="8"/>
      <sheetId val="9"/>
      <sheetId val="10"/>
      <sheetId val="11"/>
    </sheetIdMap>
  </header>
  <header guid="{31CD226F-A586-4B7D-87F8-0940291B2277}" dateTime="2018-02-19T12:21:39" maxSheetId="12" userName="Praveen Sridharan" r:id="rId16" minRId="255" maxRId="257">
    <sheetIdMap count="11">
      <sheetId val="1"/>
      <sheetId val="2"/>
      <sheetId val="3"/>
      <sheetId val="4"/>
      <sheetId val="5"/>
      <sheetId val="6"/>
      <sheetId val="7"/>
      <sheetId val="8"/>
      <sheetId val="9"/>
      <sheetId val="10"/>
      <sheetId val="11"/>
    </sheetIdMap>
  </header>
  <header guid="{20C586E5-6134-4A88-ABDE-78693E420871}" dateTime="2018-02-23T12:36:00" maxSheetId="12" userName="Praveen Sridharan" r:id="rId17" minRId="258" maxRId="303">
    <sheetIdMap count="11">
      <sheetId val="1"/>
      <sheetId val="2"/>
      <sheetId val="3"/>
      <sheetId val="4"/>
      <sheetId val="5"/>
      <sheetId val="6"/>
      <sheetId val="7"/>
      <sheetId val="8"/>
      <sheetId val="9"/>
      <sheetId val="10"/>
      <sheetId val="11"/>
    </sheetIdMap>
  </header>
  <header guid="{1FF16894-C319-47CB-84BB-16233BD33370}" dateTime="2018-02-23T12:47:21" maxSheetId="12" userName="Praveen Sridharan" r:id="rId18" minRId="304" maxRId="306">
    <sheetIdMap count="11">
      <sheetId val="1"/>
      <sheetId val="2"/>
      <sheetId val="3"/>
      <sheetId val="4"/>
      <sheetId val="5"/>
      <sheetId val="6"/>
      <sheetId val="7"/>
      <sheetId val="8"/>
      <sheetId val="9"/>
      <sheetId val="10"/>
      <sheetId val="11"/>
    </sheetIdMap>
  </header>
  <header guid="{C9B41356-66BF-464C-8A92-9F83C3000446}" dateTime="2018-02-23T13:13:56" maxSheetId="12" userName="Praveen Sridharan" r:id="rId19" minRId="307">
    <sheetIdMap count="11">
      <sheetId val="1"/>
      <sheetId val="2"/>
      <sheetId val="3"/>
      <sheetId val="4"/>
      <sheetId val="5"/>
      <sheetId val="6"/>
      <sheetId val="7"/>
      <sheetId val="8"/>
      <sheetId val="9"/>
      <sheetId val="10"/>
      <sheetId val="11"/>
    </sheetIdMap>
  </header>
  <header guid="{EB3971E2-1A98-49F1-A340-81F07A4778F6}" dateTime="2018-03-08T15:40:24" maxSheetId="12" userName="Praveen Sridharan" r:id="rId20" minRId="319" maxRId="341">
    <sheetIdMap count="11">
      <sheetId val="1"/>
      <sheetId val="2"/>
      <sheetId val="3"/>
      <sheetId val="4"/>
      <sheetId val="5"/>
      <sheetId val="6"/>
      <sheetId val="7"/>
      <sheetId val="8"/>
      <sheetId val="9"/>
      <sheetId val="10"/>
      <sheetId val="11"/>
    </sheetIdMap>
  </header>
  <header guid="{54A75D8F-BA58-45FA-9AE1-C73F83E70BB9}" dateTime="2018-03-08T15:51:10" maxSheetId="12" userName="Praveen Sridharan" r:id="rId21" minRId="342">
    <sheetIdMap count="11">
      <sheetId val="1"/>
      <sheetId val="2"/>
      <sheetId val="3"/>
      <sheetId val="4"/>
      <sheetId val="5"/>
      <sheetId val="6"/>
      <sheetId val="7"/>
      <sheetId val="8"/>
      <sheetId val="9"/>
      <sheetId val="10"/>
      <sheetId val="11"/>
    </sheetIdMap>
  </header>
  <header guid="{F8B68DBF-04F1-42BA-A62C-FE5231A2BA55}" dateTime="2018-03-13T09:18:56" maxSheetId="12" userName="Praveen Sridharan" r:id="rId22" minRId="343" maxRId="348">
    <sheetIdMap count="11">
      <sheetId val="1"/>
      <sheetId val="2"/>
      <sheetId val="3"/>
      <sheetId val="4"/>
      <sheetId val="5"/>
      <sheetId val="6"/>
      <sheetId val="7"/>
      <sheetId val="8"/>
      <sheetId val="9"/>
      <sheetId val="10"/>
      <sheetId val="11"/>
    </sheetIdMap>
  </header>
  <header guid="{41C00751-7751-4095-B19F-1DC496312334}" dateTime="2018-03-13T09:25:22" maxSheetId="12" userName="Praveen Sridharan" r:id="rId23">
    <sheetIdMap count="11">
      <sheetId val="1"/>
      <sheetId val="2"/>
      <sheetId val="3"/>
      <sheetId val="4"/>
      <sheetId val="5"/>
      <sheetId val="6"/>
      <sheetId val="7"/>
      <sheetId val="8"/>
      <sheetId val="9"/>
      <sheetId val="10"/>
      <sheetId val="11"/>
    </sheetIdMap>
  </header>
  <header guid="{23B87725-FB45-43A9-BE11-03E5C15CD0EB}" dateTime="2018-03-13T09:27:13" maxSheetId="12" userName="Praveen Sridharan" r:id="rId24" minRId="371">
    <sheetIdMap count="11">
      <sheetId val="1"/>
      <sheetId val="2"/>
      <sheetId val="3"/>
      <sheetId val="4"/>
      <sheetId val="5"/>
      <sheetId val="6"/>
      <sheetId val="7"/>
      <sheetId val="8"/>
      <sheetId val="9"/>
      <sheetId val="10"/>
      <sheetId val="11"/>
    </sheetIdMap>
  </header>
  <header guid="{94884FF8-C996-4098-8212-699B3F86D371}" dateTime="2018-03-13T09:30:09" maxSheetId="12" userName="Praveen Sridharan" r:id="rId25" minRId="372" maxRId="373">
    <sheetIdMap count="11">
      <sheetId val="1"/>
      <sheetId val="2"/>
      <sheetId val="3"/>
      <sheetId val="4"/>
      <sheetId val="5"/>
      <sheetId val="6"/>
      <sheetId val="7"/>
      <sheetId val="8"/>
      <sheetId val="9"/>
      <sheetId val="10"/>
      <sheetId val="11"/>
    </sheetIdMap>
  </header>
  <header guid="{6A6AC5E4-080A-4405-860B-F0B85411A46F}" dateTime="2018-03-13T09:34:21" maxSheetId="12" userName="Praveen Sridharan" r:id="rId26" minRId="385" maxRId="408">
    <sheetIdMap count="11">
      <sheetId val="1"/>
      <sheetId val="2"/>
      <sheetId val="3"/>
      <sheetId val="4"/>
      <sheetId val="5"/>
      <sheetId val="6"/>
      <sheetId val="7"/>
      <sheetId val="8"/>
      <sheetId val="9"/>
      <sheetId val="10"/>
      <sheetId val="11"/>
    </sheetIdMap>
  </header>
  <header guid="{9700303D-65EA-4996-82A0-EF7D0FE4C9F1}" dateTime="2018-03-13T13:20:08" maxSheetId="12" userName="Jennifer Keep" r:id="rId27" minRId="420">
    <sheetIdMap count="11">
      <sheetId val="1"/>
      <sheetId val="2"/>
      <sheetId val="3"/>
      <sheetId val="4"/>
      <sheetId val="5"/>
      <sheetId val="6"/>
      <sheetId val="7"/>
      <sheetId val="8"/>
      <sheetId val="9"/>
      <sheetId val="10"/>
      <sheetId val="11"/>
    </sheetIdMap>
  </header>
  <header guid="{831BAFCA-8779-4C76-B608-C825BA152158}" dateTime="2018-03-17T09:14:09" maxSheetId="12" userName="Lenovo User" r:id="rId28" minRId="432" maxRId="433">
    <sheetIdMap count="11">
      <sheetId val="1"/>
      <sheetId val="2"/>
      <sheetId val="3"/>
      <sheetId val="4"/>
      <sheetId val="5"/>
      <sheetId val="6"/>
      <sheetId val="7"/>
      <sheetId val="8"/>
      <sheetId val="9"/>
      <sheetId val="10"/>
      <sheetId val="11"/>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8" sId="1" numFmtId="13">
    <oc r="L98">
      <v>0.1</v>
    </oc>
    <nc r="L98">
      <v>0.05</v>
    </nc>
  </rcc>
  <rcc rId="259" sId="1" odxf="1" dxf="1" numFmtId="34">
    <nc r="N99">
      <v>999.73</v>
    </nc>
    <ndxf>
      <font>
        <b val="0"/>
        <sz val="11"/>
        <name val="Calibri"/>
        <scheme val="minor"/>
      </font>
      <numFmt numFmtId="35" formatCode="_(* #,##0.00_);_(* \(#,##0.00\);_(* &quot;-&quot;??_);_(@_)"/>
      <alignment horizontal="center" vertical="top" readingOrder="0"/>
    </ndxf>
  </rcc>
  <rcc rId="260" sId="1" numFmtId="34">
    <nc r="N99">
      <v>99973</v>
    </nc>
  </rcc>
  <rfmt sheetId="1" sqref="L98" start="0" length="0">
    <dxf>
      <numFmt numFmtId="13" formatCode="0%"/>
    </dxf>
  </rfmt>
  <rfmt sheetId="1" sqref="Q98" start="0" length="0">
    <dxf>
      <font>
        <sz val="11"/>
        <name val="Calibri"/>
        <scheme val="minor"/>
      </font>
    </dxf>
  </rfmt>
  <rcc rId="261" sId="1" odxf="1" dxf="1">
    <nc r="M99" t="inlineStr">
      <is>
        <t>DO</t>
      </is>
    </nc>
    <odxf>
      <font>
        <sz val="11"/>
        <name val="Calibri"/>
        <scheme val="minor"/>
      </font>
    </odxf>
    <ndxf>
      <font>
        <sz val="11"/>
        <name val="Calibri"/>
        <scheme val="minor"/>
      </font>
    </ndxf>
  </rcc>
  <rcc rId="262" sId="1">
    <nc r="O99" t="inlineStr">
      <is>
        <t>DO Triangle Tax Budget</t>
      </is>
    </nc>
  </rcc>
  <rcc rId="263" sId="1">
    <oc r="N103">
      <f>N98*N102</f>
    </oc>
    <nc r="N103">
      <f>N99*N102</f>
    </nc>
  </rcc>
  <rcc rId="264" sId="1">
    <oc r="O103">
      <f>N98*O102</f>
    </oc>
    <nc r="O103">
      <f>N99*O102</f>
    </nc>
  </rcc>
  <rm rId="265" sheetId="1" source="O98" destination="O100" sourceSheetId="1">
    <rfmt sheetId="1" sqref="O100" start="0" length="0">
      <dxf>
        <font>
          <sz val="11"/>
          <color theme="1"/>
          <name val="Calibri"/>
          <scheme val="minor"/>
        </font>
        <fill>
          <patternFill patternType="solid">
            <bgColor theme="0"/>
          </patternFill>
        </fill>
      </dxf>
    </rfmt>
  </rm>
  <rm rId="266" sheetId="1" source="L99:O100" destination="L98:O99" sourceSheetId="1">
    <rcc rId="0" sId="1" dxf="1" numFmtId="13">
      <nc r="L98">
        <v>0.05</v>
      </nc>
      <ndxf>
        <font>
          <sz val="11"/>
          <color theme="1"/>
          <name val="Calibri"/>
          <scheme val="minor"/>
        </font>
        <numFmt numFmtId="13" formatCode="0%"/>
        <fill>
          <patternFill patternType="solid">
            <bgColor theme="0"/>
          </patternFill>
        </fill>
      </ndxf>
    </rcc>
    <rcc rId="0" sId="1" dxf="1">
      <nc r="M98" t="inlineStr">
        <is>
          <t>DO</t>
        </is>
      </nc>
      <ndxf>
        <font>
          <sz val="11"/>
          <color theme="1"/>
          <name val="Calibri"/>
          <scheme val="minor"/>
        </font>
        <fill>
          <patternFill patternType="solid">
            <bgColor theme="0"/>
          </patternFill>
        </fill>
      </ndxf>
    </rcc>
    <rcc rId="0" sId="1" dxf="1">
      <nc r="N98">
        <f>D102*L98</f>
      </nc>
      <ndxf>
        <font>
          <sz val="11"/>
          <color theme="1"/>
          <name val="Calibri"/>
          <scheme val="minor"/>
        </font>
        <numFmt numFmtId="35" formatCode="_(* #,##0.00_);_(* \(#,##0.00\);_(* &quot;-&quot;??_);_(@_)"/>
        <fill>
          <patternFill patternType="solid">
            <bgColor theme="0"/>
          </patternFill>
        </fill>
        <alignment horizontal="center" vertical="top" readingOrder="0"/>
      </ndxf>
    </rcc>
    <rfmt sheetId="1" sqref="O98" start="0" length="0">
      <dxf>
        <font>
          <sz val="11"/>
          <color theme="1"/>
          <name val="Calibri"/>
          <scheme val="minor"/>
        </font>
      </dxf>
    </rfmt>
  </rm>
  <rm rId="267" sheetId="1" source="O97:O99" destination="Q97:Q99" sourceSheetId="1">
    <rfmt sheetId="1" sqref="Q97" start="0" length="0">
      <dxf>
        <font>
          <sz val="11"/>
          <color theme="1"/>
          <name val="Calibri"/>
          <scheme val="minor"/>
        </font>
        <fill>
          <patternFill patternType="solid">
            <bgColor theme="0"/>
          </patternFill>
        </fill>
      </dxf>
    </rfmt>
    <rfmt sheetId="1" sqref="Q98" start="0" length="0">
      <dxf>
        <font>
          <sz val="11"/>
          <color theme="1"/>
          <name val="Calibri"/>
          <scheme val="minor"/>
        </font>
        <fill>
          <patternFill patternType="solid">
            <bgColor theme="0"/>
          </patternFill>
        </fill>
      </dxf>
    </rfmt>
    <rfmt sheetId="1" sqref="Q99" start="0" length="0">
      <dxf>
        <font>
          <sz val="11"/>
          <color theme="1"/>
          <name val="Calibri"/>
          <scheme val="minor"/>
        </font>
        <fill>
          <patternFill patternType="solid">
            <bgColor theme="0"/>
          </patternFill>
        </fill>
      </dxf>
    </rfmt>
  </rm>
  <rcc rId="268" sId="1" odxf="1" dxf="1">
    <nc r="O90" t="inlineStr">
      <is>
        <t>FY20</t>
      </is>
    </nc>
    <odxf>
      <font>
        <sz val="11"/>
        <name val="Calibri"/>
        <scheme val="minor"/>
      </font>
    </odxf>
    <ndxf>
      <font>
        <sz val="11"/>
        <name val="Calibri"/>
        <scheme val="minor"/>
      </font>
    </ndxf>
  </rcc>
  <rcc rId="269" sId="1" odxf="1" dxf="1">
    <nc r="P90" t="inlineStr">
      <is>
        <t>FY21</t>
      </is>
    </nc>
    <odxf>
      <font>
        <sz val="11"/>
        <name val="Calibri"/>
        <scheme val="minor"/>
      </font>
    </odxf>
    <ndxf>
      <font>
        <sz val="11"/>
        <name val="Calibri"/>
        <scheme val="minor"/>
      </font>
    </ndxf>
  </rcc>
  <rfmt sheetId="1" sqref="O91" start="0" length="0">
    <dxf>
      <numFmt numFmtId="35" formatCode="_(* #,##0.00_);_(* \(#,##0.00\);_(* &quot;-&quot;??_);_(@_)"/>
      <alignment horizontal="center" vertical="top" readingOrder="0"/>
    </dxf>
  </rfmt>
  <rfmt sheetId="1" sqref="O92" start="0" length="0">
    <dxf>
      <numFmt numFmtId="35" formatCode="_(* #,##0.00_);_(* \(#,##0.00\);_(* &quot;-&quot;??_);_(@_)"/>
      <alignment horizontal="center" vertical="top" readingOrder="0"/>
    </dxf>
  </rfmt>
  <rfmt sheetId="1" sqref="O93" start="0" length="0">
    <dxf>
      <numFmt numFmtId="35" formatCode="_(* #,##0.00_);_(* \(#,##0.00\);_(* &quot;-&quot;??_);_(@_)"/>
      <alignment horizontal="center" vertical="top" readingOrder="0"/>
    </dxf>
  </rfmt>
  <rfmt sheetId="1" sqref="O94" start="0" length="0">
    <dxf>
      <numFmt numFmtId="35" formatCode="_(* #,##0.00_);_(* \(#,##0.00\);_(* &quot;-&quot;??_);_(@_)"/>
      <alignment horizontal="center" vertical="top" readingOrder="0"/>
    </dxf>
  </rfmt>
  <rfmt sheetId="1" sqref="O95" start="0" length="0">
    <dxf>
      <numFmt numFmtId="35" formatCode="_(* #,##0.00_);_(* \(#,##0.00\);_(* &quot;-&quot;??_);_(@_)"/>
      <alignment horizontal="center" vertical="top" readingOrder="0"/>
    </dxf>
  </rfmt>
  <rfmt sheetId="1" sqref="O96" start="0" length="0">
    <dxf>
      <numFmt numFmtId="35" formatCode="_(* #,##0.00_);_(* \(#,##0.00\);_(* &quot;-&quot;??_);_(@_)"/>
      <alignment horizontal="center" vertical="top" readingOrder="0"/>
    </dxf>
  </rfmt>
  <rfmt sheetId="1" sqref="O97" start="0" length="0">
    <dxf>
      <numFmt numFmtId="35" formatCode="_(* #,##0.00_);_(* \(#,##0.00\);_(* &quot;-&quot;??_);_(@_)"/>
      <fill>
        <patternFill patternType="solid">
          <bgColor theme="0"/>
        </patternFill>
      </fill>
      <alignment horizontal="center" vertical="top" readingOrder="0"/>
    </dxf>
  </rfmt>
  <rfmt sheetId="1" sqref="O98" start="0" length="0">
    <dxf>
      <numFmt numFmtId="35" formatCode="_(* #,##0.00_);_(* \(#,##0.00\);_(* &quot;-&quot;??_);_(@_)"/>
      <fill>
        <patternFill patternType="solid">
          <bgColor theme="0"/>
        </patternFill>
      </fill>
      <alignment horizontal="center" vertical="top" readingOrder="0"/>
    </dxf>
  </rfmt>
  <rcc rId="270" sId="1">
    <nc r="O91">
      <f>E102*$L91</f>
    </nc>
  </rcc>
  <rfmt sheetId="1" sqref="P91" start="0" length="0">
    <dxf>
      <numFmt numFmtId="35" formatCode="_(* #,##0.00_);_(* \(#,##0.00\);_(* &quot;-&quot;??_);_(@_)"/>
      <alignment horizontal="center" vertical="top" readingOrder="0"/>
    </dxf>
  </rfmt>
  <rcc rId="271" sId="1">
    <nc r="O92">
      <f>E102*$L92</f>
    </nc>
  </rcc>
  <rfmt sheetId="1" sqref="P92" start="0" length="0">
    <dxf>
      <numFmt numFmtId="35" formatCode="_(* #,##0.00_);_(* \(#,##0.00\);_(* &quot;-&quot;??_);_(@_)"/>
      <alignment horizontal="center" vertical="top" readingOrder="0"/>
    </dxf>
  </rfmt>
  <rcc rId="272" sId="1">
    <nc r="O93">
      <f>E98*M93</f>
    </nc>
  </rcc>
  <rfmt sheetId="1" sqref="P93" start="0" length="0">
    <dxf>
      <numFmt numFmtId="35" formatCode="_(* #,##0.00_);_(* \(#,##0.00\);_(* &quot;-&quot;??_);_(@_)"/>
      <alignment horizontal="center" vertical="top" readingOrder="0"/>
    </dxf>
  </rfmt>
  <rcc rId="273" sId="1">
    <nc r="O94">
      <f>E99*M94</f>
    </nc>
  </rcc>
  <rfmt sheetId="1" sqref="P94" start="0" length="0">
    <dxf>
      <numFmt numFmtId="35" formatCode="_(* #,##0.00_);_(* \(#,##0.00\);_(* &quot;-&quot;??_);_(@_)"/>
      <alignment horizontal="center" vertical="top" readingOrder="0"/>
    </dxf>
  </rfmt>
  <rcc rId="274" sId="1">
    <nc r="O95">
      <f>E100*M95</f>
    </nc>
  </rcc>
  <rfmt sheetId="1" sqref="P95" start="0" length="0">
    <dxf>
      <numFmt numFmtId="35" formatCode="_(* #,##0.00_);_(* \(#,##0.00\);_(* &quot;-&quot;??_);_(@_)"/>
      <alignment horizontal="center" vertical="top" readingOrder="0"/>
    </dxf>
  </rfmt>
  <rcc rId="275" sId="1">
    <nc r="O96">
      <f>E101*M96</f>
    </nc>
  </rcc>
  <rfmt sheetId="1" sqref="P96" start="0" length="0">
    <dxf>
      <numFmt numFmtId="35" formatCode="_(* #,##0.00_);_(* \(#,##0.00\);_(* &quot;-&quot;??_);_(@_)"/>
      <alignment horizontal="center" vertical="top" readingOrder="0"/>
    </dxf>
  </rfmt>
  <rcc rId="276" sId="1">
    <nc r="O97">
      <f>E102-(O91+O92+O98)</f>
    </nc>
  </rcc>
  <rfmt sheetId="1" sqref="P97" start="0" length="0">
    <dxf>
      <numFmt numFmtId="35" formatCode="_(* #,##0.00_);_(* \(#,##0.00\);_(* &quot;-&quot;??_);_(@_)"/>
      <alignment horizontal="center" vertical="top" readingOrder="0"/>
    </dxf>
  </rfmt>
  <rcc rId="277" sId="1" numFmtId="34">
    <nc r="O98">
      <v>99974</v>
    </nc>
  </rcc>
  <rfmt sheetId="1" sqref="P98" start="0" length="0">
    <dxf>
      <numFmt numFmtId="35" formatCode="_(* #,##0.00_);_(* \(#,##0.00\);_(* &quot;-&quot;??_);_(@_)"/>
      <fill>
        <patternFill patternType="solid">
          <bgColor theme="0"/>
        </patternFill>
      </fill>
      <alignment horizontal="center" vertical="top" readingOrder="0"/>
    </dxf>
  </rfmt>
  <rcc rId="278" sId="1" numFmtId="13">
    <oc r="L97">
      <v>0.25</v>
    </oc>
    <nc r="L97">
      <f>N97/D102</f>
    </nc>
  </rcc>
  <rcc rId="279" sId="1" numFmtId="13">
    <nc r="L98">
      <f>N98/D102</f>
    </nc>
  </rcc>
  <rfmt sheetId="1" sqref="N107" start="0" length="0">
    <dxf>
      <font>
        <sz val="11"/>
        <name val="Calibri"/>
        <scheme val="minor"/>
      </font>
    </dxf>
  </rfmt>
  <rfmt sheetId="1" sqref="P107">
    <dxf>
      <numFmt numFmtId="34" formatCode="_(&quot;$&quot;* #,##0.00_);_(&quot;$&quot;* \(#,##0.00\);_(&quot;$&quot;* &quot;-&quot;??_);_(@_)"/>
    </dxf>
  </rfmt>
  <rfmt sheetId="1" sqref="O129" start="0" length="0">
    <dxf>
      <numFmt numFmtId="13" formatCode="0%"/>
    </dxf>
  </rfmt>
  <rfmt sheetId="1" sqref="P129" start="0" length="0">
    <dxf>
      <numFmt numFmtId="34" formatCode="_(&quot;$&quot;* #,##0.00_);_(&quot;$&quot;* \(#,##0.00\);_(&quot;$&quot;* &quot;-&quot;??_);_(@_)"/>
    </dxf>
  </rfmt>
  <rfmt sheetId="1" sqref="P130" start="0" length="0">
    <dxf>
      <numFmt numFmtId="34" formatCode="_(&quot;$&quot;* #,##0.00_);_(&quot;$&quot;* \(#,##0.00\);_(&quot;$&quot;* &quot;-&quot;??_);_(@_)"/>
    </dxf>
  </rfmt>
  <rfmt sheetId="1" sqref="Q107" start="0" length="0">
    <dxf>
      <numFmt numFmtId="34" formatCode="_(&quot;$&quot;* #,##0.00_);_(&quot;$&quot;* \(#,##0.00\);_(&quot;$&quot;* &quot;-&quot;??_);_(@_)"/>
    </dxf>
  </rfmt>
  <rfmt sheetId="1" sqref="N90:P98">
    <dxf>
      <alignment vertical="center" readingOrder="0"/>
    </dxf>
  </rfmt>
  <rfmt sheetId="1" sqref="N90:P98">
    <dxf>
      <alignment horizontal="general" readingOrder="0"/>
    </dxf>
  </rfmt>
  <rfmt sheetId="1" sqref="N90:P98">
    <dxf>
      <alignment horizontal="center" readingOrder="0"/>
    </dxf>
  </rfmt>
  <rfmt sheetId="1" sqref="N101:O103">
    <dxf>
      <alignment vertical="center" readingOrder="0"/>
    </dxf>
  </rfmt>
  <rcc rId="280"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25% DO LRT and remaining 10% split between the Durham County Tax District, and the Orange County Tax District. The proportion of 10%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30% DO LRT and remaining 5% split between the Durham County Tax District, and the Orange County Tax District. The proportion of 5%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nc>
  </rcc>
  <rcc rId="281" sId="1">
    <oc r="D100">
      <f>D139*(65%+25%)</f>
    </oc>
    <nc r="D100">
      <f>SUM(N91:N97)</f>
    </nc>
  </rcc>
  <rcc rId="282" sId="1">
    <oc r="E100">
      <f>E139*(65%+25%)</f>
    </oc>
    <nc r="E100">
      <f>SUM(O91:O97)</f>
    </nc>
  </rcc>
  <rcc rId="283" sId="1">
    <oc r="F100">
      <f>F139*(65%+25%)</f>
    </oc>
    <nc r="F100">
      <f>SUM(P91:P97)</f>
    </nc>
  </rcc>
  <rcc rId="284" sId="1" numFmtId="34">
    <nc r="O98">
      <v>99973</v>
    </nc>
  </rcc>
  <rcc rId="285" sId="1" numFmtId="34">
    <nc r="P98">
      <v>99973</v>
    </nc>
  </rcc>
  <rcc rId="286" sId="1">
    <oc r="N91">
      <f>D102*L91</f>
    </oc>
    <nc r="N91">
      <f>D139*$L91</f>
    </nc>
  </rcc>
  <rcc rId="287" sId="1">
    <oc r="N92">
      <f>D102*L92</f>
    </oc>
    <nc r="N92">
      <f>D139*$L92</f>
    </nc>
  </rcc>
  <rcc rId="288" sId="1">
    <oc r="N97">
      <f>D102*L97</f>
    </oc>
    <nc r="N97">
      <f>D139-(N91+N92+N98)</f>
    </nc>
  </rcc>
  <rcc rId="289" sId="1">
    <nc r="O91">
      <f>E139*$L91</f>
    </nc>
  </rcc>
  <rcc rId="290" sId="1">
    <nc r="P91">
      <f>F139*$L91</f>
    </nc>
  </rcc>
  <rcc rId="291" sId="1">
    <nc r="O92">
      <f>E139*$L92</f>
    </nc>
  </rcc>
  <rcc rId="292" sId="1">
    <nc r="P92">
      <f>F139*$L92</f>
    </nc>
  </rcc>
  <rcc rId="293" sId="1">
    <nc r="O93">
      <f>E98*M93</f>
    </nc>
  </rcc>
  <rcc rId="294" sId="1">
    <nc r="P93">
      <f>F98*N93</f>
    </nc>
  </rcc>
  <rcc rId="295" sId="1">
    <nc r="O94">
      <f>E99*M94</f>
    </nc>
  </rcc>
  <rcc rId="296" sId="1">
    <nc r="P94">
      <f>F99*N94</f>
    </nc>
  </rcc>
  <rcc rId="297" sId="1">
    <nc r="O95">
      <f>E100*M95</f>
    </nc>
  </rcc>
  <rcc rId="298" sId="1">
    <nc r="P95">
      <f>F100*N95</f>
    </nc>
  </rcc>
  <rcc rId="299" sId="1">
    <nc r="O96">
      <f>E101*M96</f>
    </nc>
  </rcc>
  <rcc rId="300" sId="1">
    <nc r="P96">
      <f>F101*N96</f>
    </nc>
  </rcc>
  <rcc rId="301" sId="1">
    <nc r="O97">
      <f>E139-(O91+O92+O98)</f>
    </nc>
  </rcc>
  <rcc rId="302" sId="1">
    <nc r="P97">
      <f>F139-(P91+P92+P98)</f>
    </nc>
  </rcc>
  <rcc rId="303" sId="1">
    <o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25% for DO LRT and remaining 10% split between the Durham County Tax District, and the Orange County Tax District.
3. 25% DO LRT considers additional functionality, customization required for management and financial reporting for the FTA New Starts Program, including Standard Cost Category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oc>
    <n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30% for DO LRT and remaining 5% split between the Durham County Tax District, and the Orange County Tax District.
3. 25% DO LRT considers additional functionality, customization required for management and financial reporting for the FTA New Starts Program, including Standard Cost Category (SCC) tracking.
4. GoTriangle board approved the ERP as a part of the under line item Financial/ERP System FY18 budget for $780,973, this includes the FY19 project sheets includes FY18 budget as there is expected to be carryover. No expenses have been drawn till date. The RFP process is complete and the ERP kick-off meeting will begin in Q4 FY18.</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4" sId="1" odxf="1" dxf="1" numFmtId="34">
    <oc r="H105">
      <v>780973</v>
    </oc>
    <nc r="H105">
      <f>N98</f>
    </nc>
    <odxf>
      <numFmt numFmtId="10" formatCode="&quot;$&quot;#,##0_);[Red]\(&quot;$&quot;#,##0\)"/>
    </odxf>
    <ndxf>
      <numFmt numFmtId="35" formatCode="_(* #,##0.00_);_(* \(#,##0.00\);_(* &quot;-&quot;??_);_(@_)"/>
    </ndxf>
  </rcc>
  <rcc rId="305"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30% DO LRT and remaining 5% split between the Durham County Tax District, and the Orange County Tax District. The proportion of 5%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30% DO LRT and remaining approximately 5% split between the Durham County Tax District, and the Orange County Tax District. The proportion of 5%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nc>
  </rcc>
  <rfmt sheetId="1" sqref="L90:L98">
    <dxf>
      <alignment horizontal="center" readingOrder="0"/>
    </dxf>
  </rfmt>
  <rcc rId="306" sId="1">
    <o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30% for DO LRT and remaining 5% split between the Durham County Tax District, and the Orange County Tax District.
3. 25% DO LRT considers additional functionality, customization required for management and financial reporting for the FTA New Starts Program, including Standard Cost Category (SCC) tracking.
4. GoTriangle board approved the ERP as a part of the under line item Financial/ERP System FY18 budget for $780,973, this includes the FY19 project sheets includes FY18 budget as there is expected to be carryover. No expenses have been drawn till date. The RFP process is complete and the ERP kick-off meeting will begin in Q4 FY18.</t>
      </is>
    </oc>
    <nc r="B145" t="inlineStr">
      <is>
        <t>The initial estimated allocation percentage between all sources are as followed:
1. The approximate 5% is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30% for DO LRT and remaining 5% split between the Durham County Tax District, and the Orange County Tax District.
3. 30% DO LRT considers additional functionality, customization required for management and financial reporting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3" sId="1" numFmtId="34">
    <oc r="O98">
      <v>100000</v>
    </oc>
    <nc r="O98">
      <v>50000</v>
    </nc>
  </rcc>
  <rcc rId="344" sId="1" numFmtId="34">
    <oc r="P98">
      <v>100000</v>
    </oc>
    <nc r="P98">
      <v>50000</v>
    </nc>
  </rcc>
  <rcc rId="345" sId="1">
    <oc r="B100" t="inlineStr">
      <is>
        <t xml:space="preserve">  Other (GoTriangle and Wake Co.)</t>
      </is>
    </oc>
    <nc r="B100" t="inlineStr">
      <is>
        <t xml:space="preserve">  Other(GoTriangle, DOLRT and Wake Co.)</t>
      </is>
    </nc>
  </rcc>
  <rcc rId="346"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31% DO LRT and remaining approximately 4% split between the Durham County Tax District, and the Orange County Tax District. The ERP will enable better integration with Excel based templates from SWG Transit Partners is compatible with the new GoTriangle Financial System (Phase 1) as the Triangle Tax District Administrator.  The approximate proportion of 4% is allocated specifically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is compatible with the new GoTriangle Financial System (Phase 1) as the Triangle Tax District Administrator.  The approximate proportion of 4% is allocated specifically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is>
    </nc>
  </rcc>
  <rfmt sheetId="1" sqref="H105:I105">
    <dxf>
      <numFmt numFmtId="34" formatCode="_(&quot;$&quot;* #,##0.00_);_(&quot;$&quot;* \(#,##0.00\);_(&quot;$&quot;* &quot;-&quot;??_);_(@_)"/>
    </dxf>
  </rfmt>
  <rcc rId="347" sId="1" numFmtId="34">
    <oc r="H105">
      <v>0</v>
    </oc>
    <nc r="H105"/>
  </rcc>
  <rcc rId="348" sId="1">
    <oc r="B145" t="inlineStr">
      <is>
        <t>The independent cost estimate is allocated based on the following percentage between all sources:
1. The approximate 4% is split equally (50%-50%) between Durham and Orange County Transit plans. The ERP is split equally as there is a similar level of effort for processing budget, invoicing,  reimbursement tracking and financial reporting. The ERP will ensure compatibility with Excel based templates agreed by the SWG, that integrates with the GoTriangle Financial System. The $100,000 maximum costs each does not include any ERP customization; customization would require a change order with specifications agreed by the SWG.
2. 40% GoTriangle portion, 25% for the Wake County Tax District, 31% for DO LRT and remaining 4% split between the Durham County Tax District, and the Orange County Tax District.  
3. 31% DO LRT considers additional functionality, customization required for the financial reporting and project management requirements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is>
    </oc>
    <nc r="B145" t="inlineStr">
      <is>
        <t>The independent cost estimate is allocated based on the following percentage between all sources:
1. The approximate 2% is split equally (50%-50%) between Durham and Orange County Transit plans. The ERP is split equally as there is a similar level of effort for processing budget, invoicing,  reimbursement tracking and financial reporting. The ERP will ensure compatibility with the standard Excel based templates agreed by the SWG, that integrates with the GoTriangle Financial System. The $50,000 maximum each, does not include any customization; customization would require a change order with specifications and costs agreed by the SWG.
2. 40% GoTriangle portion, 25% for the Wake County Tax District, 33% for DO LRT and remaining 2% split between the Durham County Tax District, and the Orange County Tax District.  
3. 33% DO LRT includes additional functionality, customization required for the Financial reporting (Phase 1) and Project management (Phase 3) requirements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is>
    </nc>
  </rc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'!$60:$75,'FY19 Project Request '!$77:$79,'FY19 Project Request '!$93:$96,'FY19 Project Request '!$108:$128</formula>
    <oldFormula>'FY19 Project Request '!$60:$75,'FY19 Project Request '!$77:$79,'FY19 Project Request '!$93:$96,'FY19 Project Request '!$108:$128</oldFormula>
  </rdn>
  <rdn rId="0" localSheetId="1" customView="1" name="Z_A57ED495_A8F1_41AA_920B_D492B709C260_.wvu.FilterData" hidden="1" oldHidden="1">
    <formula>'FY19 Project Request '!$Y$3:$Y$12</formula>
    <oldFormula>'FY19 Project Request '!$Y$3:$Y$12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'!$60:$75,'FY19 Project Request '!$77:$79,'FY19 Project Request '!$93:$96,'FY19 Project Request '!$108:$128</formula>
    <oldFormula>'FY19 Project Request '!$60:$75,'FY19 Project Request '!$77:$79,'FY19 Project Request '!$93:$96,'FY19 Project Request '!$108:$128</oldFormula>
  </rdn>
  <rdn rId="0" localSheetId="1" customView="1" name="Z_A57ED495_A8F1_41AA_920B_D492B709C260_.wvu.FilterData" hidden="1" oldHidden="1">
    <formula>'FY19 Project Request '!$Y$3:$Y$12</formula>
    <oldFormula>'FY19 Project Request '!$Y$3:$Y$12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1" sId="1">
    <oc r="D100">
      <f>SUM(O91:O97)</f>
    </oc>
    <nc r="D100">
      <f>SUM(O91:O97)</f>
    </nc>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2" sId="1">
    <oc r="D100">
      <f>SUM(O91:O97)</f>
    </oc>
    <nc r="D100">
      <f>SUM(O91:O97)</f>
    </nc>
  </rcc>
  <rcc rId="373" sId="1">
    <oc r="E100">
      <f>SUM(P91:P97)</f>
    </oc>
    <nc r="E100">
      <f>SUM(P91:P97)</f>
    </nc>
  </rc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'!$60:$75,'FY19 Project Request '!$77:$79,'FY19 Project Request '!$93:$96,'FY19 Project Request '!$108:$128</formula>
    <oldFormula>'FY19 Project Request '!$60:$75,'FY19 Project Request '!$77:$79,'FY19 Project Request '!$93:$96,'FY19 Project Request '!$108:$128</oldFormula>
  </rdn>
  <rdn rId="0" localSheetId="1" customView="1" name="Z_A57ED495_A8F1_41AA_920B_D492B709C260_.wvu.FilterData" hidden="1" oldHidden="1">
    <formula>'FY19 Project Request '!$Y$3:$Y$12</formula>
    <oldFormula>'FY19 Project Request '!$Y$3:$Y$12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1" sqref="O89" start="0" length="0">
    <dxf>
      <font>
        <b/>
        <sz val="11"/>
        <color theme="1" tint="0.249977111117893"/>
        <name val="Calibri"/>
        <scheme val="minor"/>
      </font>
      <numFmt numFmtId="166" formatCode="_(* #,##0_);_(* \(#,##0\);_(* &quot;-&quot;??_);_(@_)"/>
      <fill>
        <patternFill>
          <bgColor rgb="FFFCDBD6"/>
        </patternFill>
      </fill>
      <border outline="0">
        <left style="thin">
          <color theme="2" tint="-0.24994659260841701"/>
        </left>
        <right style="thin">
          <color theme="2" tint="-0.24994659260841701"/>
        </right>
        <top style="thin">
          <color theme="2" tint="-0.24994659260841701"/>
        </top>
        <bottom style="double">
          <color theme="2" tint="-0.24994659260841701"/>
        </bottom>
      </border>
    </dxf>
  </rfmt>
  <rfmt sheetId="1" s="1" sqref="P89" start="0" length="0">
    <dxf>
      <font>
        <b/>
        <sz val="11"/>
        <color theme="1" tint="0.249977111117893"/>
        <name val="Calibri"/>
        <scheme val="minor"/>
      </font>
      <numFmt numFmtId="166" formatCode="_(* #,##0_);_(* \(#,##0\);_(* &quot;-&quot;??_);_(@_)"/>
      <fill>
        <patternFill>
          <bgColor rgb="FFFCDBD6"/>
        </patternFill>
      </fill>
      <border outline="0">
        <left style="thin">
          <color theme="2" tint="-0.24994659260841701"/>
        </left>
        <right style="thin">
          <color theme="2" tint="-0.24994659260841701"/>
        </right>
        <top style="thin">
          <color theme="2" tint="-0.24994659260841701"/>
        </top>
        <bottom style="double">
          <color theme="2" tint="-0.24994659260841701"/>
        </bottom>
      </border>
    </dxf>
  </rfmt>
  <rfmt sheetId="1" s="1" sqref="Q89" start="0" length="0">
    <dxf>
      <font>
        <b/>
        <sz val="11"/>
        <color theme="1" tint="0.249977111117893"/>
        <name val="Calibri"/>
        <scheme val="minor"/>
      </font>
      <numFmt numFmtId="166" formatCode="_(* #,##0_);_(* \(#,##0\);_(* &quot;-&quot;??_);_(@_)"/>
      <fill>
        <patternFill>
          <bgColor rgb="FFFCDBD6"/>
        </patternFill>
      </fill>
      <border outline="0">
        <left style="thin">
          <color theme="2" tint="-0.24994659260841701"/>
        </left>
        <right style="thin">
          <color theme="2" tint="-0.24994659260841701"/>
        </right>
        <top style="thin">
          <color theme="2" tint="-0.24994659260841701"/>
        </top>
        <bottom style="double">
          <color theme="2" tint="-0.24994659260841701"/>
        </bottom>
      </border>
    </dxf>
  </rfmt>
  <rcc rId="385" sId="1" numFmtId="34">
    <nc r="O89">
      <v>1833333.33</v>
    </nc>
  </rcc>
  <rcc rId="386" sId="1" numFmtId="34">
    <nc r="P89">
      <v>1833333.33</v>
    </nc>
  </rcc>
  <rcc rId="387" sId="1" numFmtId="34">
    <nc r="Q89">
      <v>1833333.33</v>
    </nc>
  </rcc>
  <rcc rId="388" sId="1">
    <oc r="O91">
      <f>D139*$L91</f>
    </oc>
    <nc r="O91">
      <f>O$89*$L91</f>
    </nc>
  </rcc>
  <rcc rId="389" sId="1">
    <oc r="O92">
      <f>D139*$L92</f>
    </oc>
    <nc r="O92">
      <f>O$89*$L92</f>
    </nc>
  </rcc>
  <rcc rId="390" sId="1">
    <oc r="O93">
      <f>D98*L93</f>
    </oc>
    <nc r="O93">
      <f>O$89*$L93</f>
    </nc>
  </rcc>
  <rcc rId="391" sId="1">
    <oc r="O94">
      <f>D99*L94</f>
    </oc>
    <nc r="O94">
      <f>O$89*$L94</f>
    </nc>
  </rcc>
  <rcc rId="392" sId="1">
    <oc r="O95">
      <f>D100*L95</f>
    </oc>
    <nc r="O95">
      <f>O$89*$L95</f>
    </nc>
  </rcc>
  <rcc rId="393" sId="1">
    <oc r="O96">
      <f>D101*L96</f>
    </oc>
    <nc r="O96">
      <f>O$89*$L96</f>
    </nc>
  </rcc>
  <rcc rId="394" sId="1">
    <oc r="O97">
      <f>D139-(O91+O92+O98)</f>
    </oc>
    <nc r="O97">
      <f>O$89-(O91+O92+O98)</f>
    </nc>
  </rcc>
  <rcc rId="395" sId="1">
    <oc r="P91">
      <f>E139*$L91</f>
    </oc>
    <nc r="P91">
      <f>P$89*$L91</f>
    </nc>
  </rcc>
  <rcc rId="396" sId="1">
    <oc r="Q91">
      <f>F139*$L91</f>
    </oc>
    <nc r="Q91">
      <f>Q$89*$L91</f>
    </nc>
  </rcc>
  <rcc rId="397" sId="1">
    <oc r="P92">
      <f>E139*$L92</f>
    </oc>
    <nc r="P92">
      <f>P$89*$L92</f>
    </nc>
  </rcc>
  <rcc rId="398" sId="1">
    <oc r="Q92">
      <f>F139*$L92</f>
    </oc>
    <nc r="Q92">
      <f>Q$89*$L92</f>
    </nc>
  </rcc>
  <rcc rId="399" sId="1">
    <oc r="P93">
      <f>E98*N93</f>
    </oc>
    <nc r="P93">
      <f>P$89*$L93</f>
    </nc>
  </rcc>
  <rcc rId="400" sId="1">
    <oc r="Q93">
      <f>F98*O93</f>
    </oc>
    <nc r="Q93">
      <f>Q$89*$L93</f>
    </nc>
  </rcc>
  <rcc rId="401" sId="1">
    <oc r="P94">
      <f>E99*N94</f>
    </oc>
    <nc r="P94">
      <f>P$89*$L94</f>
    </nc>
  </rcc>
  <rcc rId="402" sId="1">
    <oc r="Q94">
      <f>F99*O94</f>
    </oc>
    <nc r="Q94">
      <f>Q$89*$L94</f>
    </nc>
  </rcc>
  <rcc rId="403" sId="1">
    <oc r="P95">
      <f>E100*N95</f>
    </oc>
    <nc r="P95">
      <f>P$89*$L95</f>
    </nc>
  </rcc>
  <rcc rId="404" sId="1">
    <oc r="Q95">
      <f>F100*O95</f>
    </oc>
    <nc r="Q95">
      <f>Q$89*$L95</f>
    </nc>
  </rcc>
  <rcc rId="405" sId="1">
    <oc r="P96">
      <f>E101*N96</f>
    </oc>
    <nc r="P96">
      <f>P$89*$L96</f>
    </nc>
  </rcc>
  <rcc rId="406" sId="1">
    <oc r="Q96">
      <f>F101*O96</f>
    </oc>
    <nc r="Q96">
      <f>Q$89*$L96</f>
    </nc>
  </rcc>
  <rcc rId="407" sId="1">
    <oc r="P97">
      <f>E139-(P91+P92+P98)</f>
    </oc>
    <nc r="P97">
      <f>P$89-(P91+P92+P98)</f>
    </nc>
  </rcc>
  <rcc rId="408" sId="1">
    <oc r="Q97">
      <f>F139-(Q91+Q92+Q98)</f>
    </oc>
    <nc r="Q97">
      <f>Q$89-(Q91+Q92+Q98)</f>
    </nc>
  </rc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'!$60:$75,'FY19 Project Request '!$77:$79,'FY19 Project Request '!$93:$96,'FY19 Project Request '!$108:$128</formula>
    <oldFormula>'FY19 Project Request '!$60:$75,'FY19 Project Request '!$77:$79,'FY19 Project Request '!$93:$96,'FY19 Project Request '!$108:$128</oldFormula>
  </rdn>
  <rdn rId="0" localSheetId="1" customView="1" name="Z_A57ED495_A8F1_41AA_920B_D492B709C260_.wvu.FilterData" hidden="1" oldHidden="1">
    <formula>'FY19 Project Request '!$Y$3:$Y$12</formula>
    <oldFormula>'FY19 Project Request '!$Y$3:$Y$12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0"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is compatible with the new GoTriangle Financial System (Phase 1) as the Triangle Tax District Administrator.  The approximate proportion of 4% is allocated specifically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is>
    </nc>
  </rcc>
  <rdn rId="0" localSheetId="1" customView="1" name="Z_4E8B1839_DE06_44CB_A0DC_1F804E0A8815_.wvu.PrintArea" hidden="1" oldHidden="1">
    <formula>'FY19 Project Request '!$A$1:$K$148</formula>
  </rdn>
  <rdn rId="0" localSheetId="1" customView="1" name="Z_4E8B1839_DE06_44CB_A0DC_1F804E0A8815_.wvu.Rows" hidden="1" oldHidden="1">
    <formula>'FY19 Project Request '!$60:$75,'FY19 Project Request '!$77:$79,'FY19 Project Request '!$93:$96,'FY19 Project Request '!$108:$128</formula>
  </rdn>
  <rdn rId="0" localSheetId="1" customView="1" name="Z_4E8B1839_DE06_44CB_A0DC_1F804E0A8815_.wvu.FilterData" hidden="1" oldHidden="1">
    <formula>'FY19 Project Request '!$Y$3:$Y$12</formula>
  </rdn>
  <rdn rId="0" localSheetId="2" customView="1" name="Z_4E8B1839_DE06_44CB_A0DC_1F804E0A8815_.wvu.PrintArea" hidden="1" oldHidden="1">
    <formula>'FY19 Project Reporting'!$A$1:$K$65</formula>
  </rdn>
  <rdn rId="0" localSheetId="2" customView="1" name="Z_4E8B1839_DE06_44CB_A0DC_1F804E0A8815_.wvu.Cols" hidden="1" oldHidden="1">
    <formula>'FY19 Project Reporting'!$V:$AD</formula>
  </rdn>
  <rdn rId="0" localSheetId="3" customView="1" name="Z_4E8B1839_DE06_44CB_A0DC_1F804E0A8815_.wvu.PrintArea" hidden="1" oldHidden="1">
    <formula>'Exhibit A'!$A$1:$K$44</formula>
  </rdn>
  <rdn rId="0" localSheetId="3" customView="1" name="Z_4E8B1839_DE06_44CB_A0DC_1F804E0A8815_.wvu.Cols" hidden="1" oldHidden="1">
    <formula>'Exhibit A'!$V:$AC</formula>
  </rdn>
  <rdn rId="0" localSheetId="4" customView="1" name="Z_4E8B1839_DE06_44CB_A0DC_1F804E0A8815_.wvu.PrintArea" hidden="1" oldHidden="1">
    <formula>'ProjReq Instructions'!$A$1:$C$192</formula>
  </rdn>
  <rdn rId="0" localSheetId="5" customView="1" name="Z_4E8B1839_DE06_44CB_A0DC_1F804E0A8815_.wvu.PrintArea" hidden="1" oldHidden="1">
    <formula>'ProjReport Instructions'!$A$1:$C$62</formula>
  </rdn>
  <rdn rId="0" localSheetId="6" customView="1" name="Z_4E8B1839_DE06_44CB_A0DC_1F804E0A8815_.wvu.PrintArea" hidden="1" oldHidden="1">
    <formula>'FY19 Exhibit A - Draft'!$A$1:$K$63</formula>
  </rdn>
  <rdn rId="0" localSheetId="7" customView="1" name="Z_4E8B1839_DE06_44CB_A0DC_1F804E0A8815_.wvu.Rows" hidden="1" oldHidden="1">
    <formula>'End-of-Year Reconciliations'!$22:$27</formula>
  </rdn>
  <rcv guid="{4E8B1839-DE06-44CB-A0DC-1F804E0A8815}"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2" sId="1">
    <nc r="I5" t="inlineStr">
      <is>
        <t>CURRENT REQUEST AT 3.16.18</t>
      </is>
    </nc>
  </rcc>
  <rfmt sheetId="1" sqref="I5:J5" start="0" length="2147483647">
    <dxf>
      <font>
        <color rgb="FFFF0000"/>
      </font>
    </dxf>
  </rfmt>
  <rfmt sheetId="1" sqref="I4" start="0" length="2147483647">
    <dxf>
      <font>
        <color rgb="FFFF0000"/>
      </font>
    </dxf>
  </rfmt>
  <rfmt sheetId="1" sqref="I4">
    <dxf>
      <alignment horizontal="center" readingOrder="0"/>
    </dxf>
  </rfmt>
  <rfmt sheetId="1" sqref="I4">
    <dxf>
      <alignment horizontal="right" readingOrder="0"/>
    </dxf>
  </rfmt>
  <rcc rId="433" sId="1">
    <nc r="I4" t="inlineStr">
      <is>
        <t>Not in Transit Plans</t>
      </is>
    </nc>
  </rcc>
  <rfmt sheetId="1" sqref="I5">
    <dxf>
      <alignment horizontal="center" readingOrder="0"/>
    </dxf>
  </rfmt>
  <rfmt sheetId="1" sqref="I4">
    <dxf>
      <alignment horizontal="center" readingOrder="0"/>
    </dxf>
  </rfmt>
  <rdn rId="0" localSheetId="1" customView="1" name="Z_24BCEF41_DAEA_49EB_82E0_32FF1FF7D884_.wvu.PrintArea" hidden="1" oldHidden="1">
    <formula>'FY19 Project Request '!$A$1:$K$148</formula>
  </rdn>
  <rdn rId="0" localSheetId="1" customView="1" name="Z_24BCEF41_DAEA_49EB_82E0_32FF1FF7D884_.wvu.Rows" hidden="1" oldHidden="1">
    <formula>'FY19 Project Request '!$60:$75,'FY19 Project Request '!$77:$79,'FY19 Project Request '!$93:$96,'FY19 Project Request '!$108:$128</formula>
  </rdn>
  <rdn rId="0" localSheetId="1" customView="1" name="Z_24BCEF41_DAEA_49EB_82E0_32FF1FF7D884_.wvu.FilterData" hidden="1" oldHidden="1">
    <formula>'FY19 Project Request '!$Y$3:$Y$12</formula>
  </rdn>
  <rdn rId="0" localSheetId="2" customView="1" name="Z_24BCEF41_DAEA_49EB_82E0_32FF1FF7D884_.wvu.PrintArea" hidden="1" oldHidden="1">
    <formula>'FY19 Project Reporting'!$A$1:$K$65</formula>
  </rdn>
  <rdn rId="0" localSheetId="2" customView="1" name="Z_24BCEF41_DAEA_49EB_82E0_32FF1FF7D884_.wvu.Cols" hidden="1" oldHidden="1">
    <formula>'FY19 Project Reporting'!$V:$AD</formula>
  </rdn>
  <rdn rId="0" localSheetId="3" customView="1" name="Z_24BCEF41_DAEA_49EB_82E0_32FF1FF7D884_.wvu.PrintArea" hidden="1" oldHidden="1">
    <formula>'Exhibit A'!$A$1:$K$44</formula>
  </rdn>
  <rdn rId="0" localSheetId="3" customView="1" name="Z_24BCEF41_DAEA_49EB_82E0_32FF1FF7D884_.wvu.Cols" hidden="1" oldHidden="1">
    <formula>'Exhibit A'!$V:$AC</formula>
  </rdn>
  <rdn rId="0" localSheetId="4" customView="1" name="Z_24BCEF41_DAEA_49EB_82E0_32FF1FF7D884_.wvu.PrintArea" hidden="1" oldHidden="1">
    <formula>'ProjReq Instructions'!$A$1:$C$192</formula>
  </rdn>
  <rdn rId="0" localSheetId="5" customView="1" name="Z_24BCEF41_DAEA_49EB_82E0_32FF1FF7D884_.wvu.PrintArea" hidden="1" oldHidden="1">
    <formula>'ProjReport Instructions'!$A$1:$C$62</formula>
  </rdn>
  <rdn rId="0" localSheetId="6" customView="1" name="Z_24BCEF41_DAEA_49EB_82E0_32FF1FF7D884_.wvu.PrintArea" hidden="1" oldHidden="1">
    <formula>'FY19 Exhibit A - Draft'!$A$1:$K$63</formula>
  </rdn>
  <rdn rId="0" localSheetId="7" customView="1" name="Z_24BCEF41_DAEA_49EB_82E0_32FF1FF7D884_.wvu.Rows" hidden="1" oldHidden="1">
    <formula>'End-of-Year Reconciliations'!$22:$27</formula>
  </rdn>
  <rcv guid="{24BCEF41-DAEA-49EB-82E0-32FF1FF7D884}"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5" sId="1">
    <oc r="D100">
      <f>D139*65%</f>
    </oc>
    <nc r="D100">
      <f>D139*(65%+25%)</f>
    </nc>
  </rcc>
  <rcc rId="206" sId="1">
    <oc r="E100">
      <f>E139*65%</f>
    </oc>
    <nc r="E100">
      <f>E139*(65%+25%)</f>
    </nc>
  </rcc>
  <rcc rId="207" sId="1">
    <oc r="F100">
      <f>F139*65%</f>
    </oc>
    <nc r="F100">
      <f>F139*(65%+25%)</f>
    </nc>
  </rcc>
  <rfmt sheetId="1" sqref="L97" start="0" length="0">
    <dxf>
      <numFmt numFmtId="13" formatCode="0%"/>
    </dxf>
  </rfmt>
  <rfmt sheetId="1" sqref="L98" start="0" length="0">
    <dxf>
      <numFmt numFmtId="13" formatCode="0%"/>
    </dxf>
  </rfmt>
  <rcc rId="208" sId="1" odxf="1" dxf="1">
    <nc r="M98" t="inlineStr">
      <is>
        <t>DO LRT</t>
      </is>
    </nc>
    <odxf>
      <font>
        <sz val="11"/>
        <name val="Calibri"/>
        <scheme val="minor"/>
      </font>
    </odxf>
    <ndxf>
      <font>
        <sz val="11"/>
        <name val="Calibri"/>
        <scheme val="minor"/>
      </font>
    </ndxf>
  </rcc>
  <rcc rId="209" sId="1" odxf="1" dxf="1">
    <nc r="M97" t="inlineStr">
      <is>
        <t>DO</t>
      </is>
    </nc>
    <odxf>
      <font>
        <sz val="11"/>
        <name val="Calibri"/>
        <scheme val="minor"/>
      </font>
    </odxf>
    <ndxf>
      <font>
        <sz val="11"/>
        <name val="Calibri"/>
        <scheme val="minor"/>
      </font>
    </ndxf>
  </rcc>
  <rcc rId="210" sId="1" odxf="1" dxf="1" numFmtId="13">
    <nc r="L91">
      <v>0.25</v>
    </nc>
    <odxf>
      <numFmt numFmtId="0" formatCode="General"/>
    </odxf>
    <ndxf>
      <numFmt numFmtId="13" formatCode="0%"/>
    </ndxf>
  </rcc>
  <rcc rId="211" sId="1" odxf="1" dxf="1">
    <nc r="M91" t="inlineStr">
      <is>
        <t>Wake</t>
      </is>
    </nc>
    <odxf>
      <font>
        <sz val="11"/>
        <name val="Calibri"/>
        <scheme val="minor"/>
      </font>
    </odxf>
    <ndxf>
      <font>
        <sz val="11"/>
        <name val="Calibri"/>
        <scheme val="minor"/>
      </font>
    </ndxf>
  </rcc>
  <rcc rId="212" sId="1" odxf="1" dxf="1" numFmtId="13">
    <nc r="L92">
      <v>0.4</v>
    </nc>
    <odxf>
      <numFmt numFmtId="0" formatCode="General"/>
    </odxf>
    <ndxf>
      <numFmt numFmtId="13" formatCode="0%"/>
    </ndxf>
  </rcc>
  <rm rId="213" sheetId="1" source="L97:M97" destination="L99:M99" sourceSheetId="1">
    <rfmt sheetId="1" sqref="L99" start="0" length="0">
      <dxf>
        <font>
          <sz val="11"/>
          <color theme="1"/>
          <name val="Calibri"/>
          <scheme val="minor"/>
        </font>
        <fill>
          <patternFill patternType="solid">
            <bgColor theme="0"/>
          </patternFill>
        </fill>
      </dxf>
    </rfmt>
    <rfmt sheetId="1" sqref="M99" start="0" length="0">
      <dxf>
        <font>
          <sz val="11"/>
          <color theme="1"/>
          <name val="Calibri"/>
          <scheme val="minor"/>
        </font>
        <fill>
          <patternFill patternType="solid">
            <bgColor theme="0"/>
          </patternFill>
        </fill>
      </dxf>
    </rfmt>
  </rm>
  <rm rId="214" sheetId="1" source="L98:M99" destination="L97:M98" sourceSheetId="1">
    <rfmt sheetId="1" sqref="L97" start="0" length="0">
      <dxf>
        <font>
          <sz val="11"/>
          <color theme="1"/>
          <name val="Calibri"/>
          <scheme val="minor"/>
        </font>
      </dxf>
    </rfmt>
    <rfmt sheetId="1" sqref="M97" start="0" length="0">
      <dxf>
        <font>
          <sz val="11"/>
          <color theme="1"/>
          <name val="Calibri"/>
          <scheme val="minor"/>
        </font>
      </dxf>
    </rfmt>
  </rm>
  <rcc rId="215" sId="1" odxf="1" dxf="1">
    <nc r="M92" t="inlineStr">
      <is>
        <t>GoTriangle</t>
      </is>
    </nc>
    <odxf>
      <font>
        <sz val="11"/>
        <name val="Calibri"/>
        <scheme val="minor"/>
      </font>
    </odxf>
    <ndxf>
      <font>
        <sz val="11"/>
        <name val="Calibri"/>
        <scheme val="minor"/>
      </font>
    </ndxf>
  </rcc>
  <rm rId="216" sheetId="1" source="M100:N101" destination="N98:O99" sourceSheetId="1">
    <rfmt sheetId="1" sqref="N98" start="0" length="0">
      <dxf>
        <font>
          <sz val="11"/>
          <color theme="1"/>
          <name val="Calibri"/>
          <scheme val="minor"/>
        </font>
        <fill>
          <patternFill patternType="solid">
            <bgColor theme="0"/>
          </patternFill>
        </fill>
      </dxf>
    </rfmt>
    <rfmt sheetId="1" sqref="O98" start="0" length="0">
      <dxf>
        <font>
          <sz val="11"/>
          <color theme="1"/>
          <name val="Calibri"/>
          <scheme val="minor"/>
        </font>
        <fill>
          <patternFill patternType="solid">
            <bgColor theme="0"/>
          </patternFill>
        </fill>
      </dxf>
    </rfmt>
    <rfmt sheetId="1" sqref="N99" start="0" length="0">
      <dxf>
        <font>
          <sz val="11"/>
          <color theme="1"/>
          <name val="Calibri"/>
          <scheme val="minor"/>
        </font>
        <fill>
          <patternFill patternType="solid">
            <bgColor theme="0"/>
          </patternFill>
        </fill>
      </dxf>
    </rfmt>
    <rfmt sheetId="1" sqref="O99" start="0" length="0">
      <dxf>
        <font>
          <sz val="11"/>
          <color theme="1"/>
          <name val="Calibri"/>
          <scheme val="minor"/>
        </font>
        <fill>
          <patternFill patternType="solid">
            <bgColor theme="0"/>
          </patternFill>
        </fill>
      </dxf>
    </rfmt>
  </rm>
  <rcc rId="217" sId="1" odxf="1" dxf="1">
    <nc r="N97" t="inlineStr">
      <is>
        <t>As Per Cost Share</t>
      </is>
    </nc>
    <odxf>
      <font>
        <sz val="11"/>
        <name val="Calibri"/>
        <scheme val="minor"/>
      </font>
    </odxf>
    <ndxf>
      <font>
        <sz val="11"/>
        <name val="Calibri"/>
        <scheme val="minor"/>
      </font>
    </ndxf>
  </rcc>
  <rm rId="218" sheetId="1" source="N97:O99" destination="O97:P99" sourceSheetId="1">
    <rfmt sheetId="1" sqref="P97" start="0" length="0">
      <dxf>
        <font>
          <sz val="11"/>
          <color theme="1"/>
          <name val="Calibri"/>
          <scheme val="minor"/>
        </font>
        <fill>
          <patternFill patternType="solid">
            <bgColor theme="0"/>
          </patternFill>
        </fill>
      </dxf>
    </rfmt>
    <rfmt sheetId="1" sqref="P98" start="0" length="0">
      <dxf>
        <font>
          <sz val="11"/>
          <color theme="1"/>
          <name val="Calibri"/>
          <scheme val="minor"/>
        </font>
        <fill>
          <patternFill patternType="solid">
            <bgColor theme="0"/>
          </patternFill>
        </fill>
      </dxf>
    </rfmt>
    <rfmt sheetId="1" sqref="P99" start="0" length="0">
      <dxf>
        <font>
          <sz val="11"/>
          <color theme="1"/>
          <name val="Calibri"/>
          <scheme val="minor"/>
        </font>
        <fill>
          <patternFill patternType="solid">
            <bgColor theme="0"/>
          </patternFill>
        </fill>
      </dxf>
    </rfmt>
  </rm>
  <rm rId="219" sheetId="1" source="L101:L102" destination="N98:N99" sourceSheetId="1">
    <rfmt sheetId="1" sqref="N98" start="0" length="0">
      <dxf>
        <font>
          <sz val="11"/>
          <color theme="1"/>
          <name val="Calibri"/>
          <scheme val="minor"/>
        </font>
      </dxf>
    </rfmt>
    <rfmt sheetId="1" sqref="N99" start="0" length="0">
      <dxf>
        <font>
          <sz val="11"/>
          <color theme="1"/>
          <name val="Calibri"/>
          <scheme val="minor"/>
        </font>
      </dxf>
    </rfmt>
  </rm>
  <rcc rId="220" sId="1">
    <oc r="N98">
      <f>D102*10%</f>
    </oc>
    <nc r="N98">
      <f>D102*L98</f>
    </nc>
  </rcc>
  <rcc rId="221" sId="1">
    <oc r="N99">
      <f>J92/J102</f>
    </oc>
    <nc r="N99"/>
  </rcc>
  <rfmt sheetId="1" sqref="N97" start="0" length="0">
    <dxf>
      <numFmt numFmtId="35" formatCode="_(* #,##0.00_);_(* \(#,##0.00\);_(* &quot;-&quot;??_);_(@_)"/>
      <fill>
        <patternFill patternType="solid">
          <bgColor theme="0"/>
        </patternFill>
      </fill>
    </dxf>
  </rfmt>
  <rcc rId="222" sId="1">
    <nc r="N97">
      <f>D102*L97</f>
    </nc>
  </rcc>
  <rfmt sheetId="1" sqref="N92" start="0" length="0">
    <dxf>
      <numFmt numFmtId="35" formatCode="_(* #,##0.00_);_(* \(#,##0.00\);_(* &quot;-&quot;??_);_(@_)"/>
    </dxf>
  </rfmt>
  <rcc rId="223" sId="1" odxf="1" dxf="1">
    <nc r="N93">
      <f>D98*L93</f>
    </nc>
    <odxf>
      <numFmt numFmtId="0" formatCode="General"/>
    </odxf>
    <ndxf>
      <numFmt numFmtId="35" formatCode="_(* #,##0.00_);_(* \(#,##0.00\);_(* &quot;-&quot;??_);_(@_)"/>
    </ndxf>
  </rcc>
  <rcc rId="224" sId="1" odxf="1" dxf="1">
    <nc r="N94">
      <f>D99*L94</f>
    </nc>
    <odxf>
      <numFmt numFmtId="0" formatCode="General"/>
    </odxf>
    <ndxf>
      <numFmt numFmtId="35" formatCode="_(* #,##0.00_);_(* \(#,##0.00\);_(* &quot;-&quot;??_);_(@_)"/>
    </ndxf>
  </rcc>
  <rcc rId="225" sId="1" odxf="1" dxf="1">
    <nc r="N95">
      <f>D100*L95</f>
    </nc>
    <odxf>
      <numFmt numFmtId="0" formatCode="General"/>
    </odxf>
    <ndxf>
      <numFmt numFmtId="35" formatCode="_(* #,##0.00_);_(* \(#,##0.00\);_(* &quot;-&quot;??_);_(@_)"/>
    </ndxf>
  </rcc>
  <rcc rId="226" sId="1" odxf="1" dxf="1">
    <nc r="N96">
      <f>D101*L96</f>
    </nc>
    <odxf>
      <numFmt numFmtId="0" formatCode="General"/>
    </odxf>
    <ndxf>
      <numFmt numFmtId="35" formatCode="_(* #,##0.00_);_(* \(#,##0.00\);_(* &quot;-&quot;??_);_(@_)"/>
    </ndxf>
  </rcc>
  <rcc rId="227" sId="1">
    <nc r="N92">
      <f>D102*L92</f>
    </nc>
  </rcc>
  <rfmt sheetId="1" sqref="N91" start="0" length="0">
    <dxf>
      <numFmt numFmtId="35" formatCode="_(* #,##0.00_);_(* \(#,##0.00\);_(* &quot;-&quot;??_);_(@_)"/>
    </dxf>
  </rfmt>
  <rcc rId="228" sId="1">
    <nc r="N91">
      <f>D102*L91</f>
    </nc>
  </rcc>
  <rm rId="229" sheetId="1" source="O97:P99" destination="N101:O103" sourceSheetId="1">
    <rfmt sheetId="1" sqref="N101" start="0" length="0">
      <dxf>
        <font>
          <sz val="11"/>
          <color theme="1"/>
          <name val="Calibri"/>
          <scheme val="minor"/>
        </font>
      </dxf>
    </rfmt>
    <rfmt sheetId="1" sqref="O101" start="0" length="0">
      <dxf>
        <font>
          <sz val="11"/>
          <color theme="1"/>
          <name val="Calibri"/>
          <scheme val="minor"/>
        </font>
        <fill>
          <patternFill patternType="solid">
            <bgColor theme="0"/>
          </patternFill>
        </fill>
      </dxf>
    </rfmt>
    <rfmt sheetId="1" sqref="N102" start="0" length="0">
      <dxf>
        <font>
          <b/>
          <sz val="11"/>
          <color theme="1"/>
          <name val="Calibri"/>
          <scheme val="minor"/>
        </font>
        <fill>
          <patternFill patternType="solid">
            <bgColor theme="0"/>
          </patternFill>
        </fill>
      </dxf>
    </rfmt>
    <rfmt sheetId="1" sqref="O102" start="0" length="0">
      <dxf>
        <font>
          <b/>
          <sz val="11"/>
          <color theme="1"/>
          <name val="Calibri"/>
          <scheme val="minor"/>
        </font>
        <fill>
          <patternFill patternType="solid">
            <bgColor theme="0"/>
          </patternFill>
        </fill>
      </dxf>
    </rfmt>
    <rfmt sheetId="1" sqref="N103" start="0" length="0">
      <dxf>
        <font>
          <sz val="11"/>
          <color theme="1"/>
          <name val="Calibri"/>
          <scheme val="minor"/>
        </font>
        <fill>
          <patternFill patternType="solid">
            <bgColor theme="0"/>
          </patternFill>
        </fill>
      </dxf>
    </rfmt>
    <rfmt sheetId="1" sqref="O103" start="0" length="0">
      <dxf>
        <font>
          <sz val="11"/>
          <color theme="1"/>
          <name val="Calibri"/>
          <scheme val="minor"/>
        </font>
        <fill>
          <patternFill patternType="solid">
            <bgColor theme="0"/>
          </patternFill>
        </fill>
      </dxf>
    </rfmt>
  </rm>
  <rm rId="230" sheetId="1" source="N101" destination="O97" sourceSheetId="1">
    <rfmt sheetId="1" sqref="O97" start="0" length="0">
      <dxf>
        <font>
          <sz val="11"/>
          <color theme="1"/>
          <name val="Calibri"/>
          <scheme val="minor"/>
        </font>
      </dxf>
    </rfmt>
  </rm>
  <rcc rId="231" sId="1" odxf="1" dxf="1">
    <nc r="O98" t="inlineStr">
      <is>
        <t>50/50 Split</t>
      </is>
    </nc>
    <odxf>
      <font>
        <sz val="11"/>
        <name val="Calibri"/>
        <scheme val="minor"/>
      </font>
    </odxf>
    <ndxf>
      <font>
        <sz val="11"/>
        <name val="Calibri"/>
        <scheme val="minor"/>
      </font>
    </ndxf>
  </rcc>
  <rcc rId="232" sId="1" odxf="1" dxf="1">
    <nc r="N101" t="inlineStr">
      <is>
        <t>Durham</t>
      </is>
    </nc>
    <odxf>
      <font>
        <sz val="11"/>
        <name val="Calibri"/>
        <scheme val="minor"/>
      </font>
    </odxf>
    <ndxf>
      <font>
        <sz val="11"/>
        <name val="Calibri"/>
        <scheme val="minor"/>
      </font>
    </ndxf>
  </rcc>
  <rcc rId="233" sId="1" odxf="1" dxf="1">
    <nc r="O101" t="inlineStr">
      <is>
        <t>Orange</t>
      </is>
    </nc>
    <odxf>
      <font>
        <sz val="11"/>
        <name val="Calibri"/>
        <scheme val="minor"/>
      </font>
    </odxf>
    <ndxf>
      <font>
        <sz val="11"/>
        <name val="Calibri"/>
        <scheme val="minor"/>
      </font>
    </ndxf>
  </rcc>
  <rfmt sheetId="1" sqref="N101:O103">
    <dxf>
      <alignment horizontal="center" readingOrder="0"/>
    </dxf>
  </rfmt>
  <rcc rId="234" sId="1" odxf="1" dxf="1">
    <nc r="N90" t="inlineStr">
      <is>
        <t>FY19</t>
      </is>
    </nc>
    <odxf>
      <font>
        <sz val="11"/>
        <name val="Calibri"/>
        <scheme val="minor"/>
      </font>
    </odxf>
    <ndxf>
      <font>
        <sz val="11"/>
        <name val="Calibri"/>
        <scheme val="minor"/>
      </font>
    </ndxf>
  </rcc>
  <rfmt sheetId="1" sqref="N90:N98">
    <dxf>
      <alignment horizontal="center" readingOrder="0"/>
    </dxf>
  </rfmt>
  <rcc rId="235" sId="1">
    <oc r="B145" t="inlineStr">
      <is>
        <t>The initial estimated allocation percentage between all sources are as followed: 40% GoTriangle portion, 25% for the Wake County Tax District, 35% split between the Durham County Tax District, and the Orange County Tax District.
GoTriangle board approved the Financial/ERP System FY18 budget for $780,973 D-O Plan share, the FY19 project sheets includes FY18 budget. No expenses have been drawn till date as the ERP kick-off meeting will begin in February 2018.</t>
      </is>
    </oc>
    <nc r="B145" t="inlineStr">
      <is>
        <t>The initial estimated allocation percentage between all sources are as followed:
1. 40% GoTriangle portion, 25% for the Wake County Tax District, 35% split between the Durham County Tax District, and the Orange County Tax District.
2. DO LRT requires a large proportion of customized reporting
3. GoTriangle board approved the Financial/ERP System FY18 budget for $780,973, the FY19 project sheets includes FY18 budget as there is expected to be carryover. No expenses have been drawn till date. The RFP process is complete and the ERP kick-off meeting will begin in Q4 FY18.</t>
      </is>
    </nc>
  </rcc>
  <rcc rId="236" sId="1" numFmtId="13">
    <nc r="L97">
      <v>0.25</v>
    </nc>
  </rcc>
  <rcc rId="237" sId="1" numFmtId="13">
    <nc r="L98">
      <v>0.1</v>
    </nc>
  </rcc>
  <rfmt sheetId="1" sqref="N103:O103">
    <dxf>
      <numFmt numFmtId="174" formatCode="_(* #,##0.0_);_(* \(#,##0.0\);_(* &quot;-&quot;??_);_(@_)"/>
    </dxf>
  </rfmt>
  <rfmt sheetId="1" sqref="N103:O103">
    <dxf>
      <numFmt numFmtId="166" formatCode="_(* #,##0_);_(* \(#,##0\);_(* &quot;-&quot;??_);_(@_)"/>
    </dxf>
  </rfmt>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7"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30% DO LRT and remaining approximately 5% split between the Durham County Tax District, and the Orange County Tax District. The proportion of 5%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30% DO LRT and remaining approximately 5% split between the Durham County Tax District, and the Orange County Tax District. The proportion of 5% allocated to Durham &amp; Orange considers equal upgrades for compatibility, management and financial reporting required for the Triangle Tax Districts. The ERP will ensure compatibility with Excel-based templates provided by the SWG that shall integrate with the GoTriangle Financial System. 
The project is broken into 3 phases:
Phase 1 – Financial Management System(s)
Phase 2 – Customer Relation(s) Management
Phase 3 – Project Management
</t>
      </is>
    </nc>
  </rc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'!$60:$75,'FY19 Project Request '!$77:$79,'FY19 Project Request '!$93:$96,'FY19 Project Request '!$108:$128</formula>
    <oldFormula>'FY19 Project Request '!$60:$75,'FY19 Project Request '!$77:$79,'FY19 Project Request '!$93:$96,'FY19 Project Request '!$108:$128</oldFormula>
  </rdn>
  <rdn rId="0" localSheetId="1" customView="1" name="Z_A57ED495_A8F1_41AA_920B_D492B709C260_.wvu.FilterData" hidden="1" oldHidden="1">
    <formula>'FY19 Project Request '!$X$3:$X$12</formula>
    <oldFormula>'FY19 Project Request '!$X$3:$X$12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19" sId="1" numFmtId="34">
    <oc r="N98">
      <v>99973</v>
    </oc>
    <nc r="N98">
      <v>100000</v>
    </nc>
  </rcc>
  <rcc rId="320" sId="1" numFmtId="34">
    <oc r="O98">
      <v>99973</v>
    </oc>
    <nc r="O98">
      <v>100000</v>
    </nc>
  </rcc>
  <rcc rId="321" sId="1" numFmtId="34">
    <oc r="P98">
      <v>99973</v>
    </oc>
    <nc r="P98">
      <v>0</v>
    </nc>
  </rcc>
  <rcc rId="322" sId="1" odxf="1" dxf="1">
    <nc r="M99" t="inlineStr">
      <is>
        <t xml:space="preserve">Durham </t>
      </is>
    </nc>
    <odxf>
      <font>
        <sz val="11"/>
        <name val="Calibri"/>
        <scheme val="minor"/>
      </font>
    </odxf>
    <ndxf>
      <font>
        <sz val="11"/>
        <name val="Calibri"/>
        <scheme val="minor"/>
      </font>
    </ndxf>
  </rcc>
  <rcc rId="323" sId="1" odxf="1" dxf="1">
    <nc r="M100" t="inlineStr">
      <is>
        <t>Orange</t>
      </is>
    </nc>
    <odxf>
      <font>
        <sz val="11"/>
        <name val="Calibri"/>
        <scheme val="minor"/>
      </font>
    </odxf>
    <ndxf>
      <font>
        <sz val="11"/>
        <name val="Calibri"/>
        <scheme val="minor"/>
      </font>
    </ndxf>
  </rcc>
  <rcc rId="324" sId="1" odxf="1" dxf="1">
    <nc r="N99">
      <f>N98/2</f>
    </nc>
    <odxf>
      <numFmt numFmtId="0" formatCode="General"/>
    </odxf>
    <ndxf>
      <numFmt numFmtId="35" formatCode="_(* #,##0.00_);_(* \(#,##0.00\);_(* &quot;-&quot;??_);_(@_)"/>
    </ndxf>
  </rcc>
  <rfmt sheetId="1" sqref="N100" start="0" length="0">
    <dxf>
      <numFmt numFmtId="35" formatCode="_(* #,##0.00_);_(* \(#,##0.00\);_(* &quot;-&quot;??_);_(@_)"/>
    </dxf>
  </rfmt>
  <rcc rId="325" sId="1">
    <nc r="N100">
      <f>N98/2</f>
    </nc>
  </rcc>
  <rcc rId="326" sId="1" odxf="1" dxf="1">
    <nc r="O99">
      <f>O98/2</f>
    </nc>
    <odxf>
      <numFmt numFmtId="0" formatCode="General"/>
    </odxf>
    <ndxf>
      <numFmt numFmtId="35" formatCode="_(* #,##0.00_);_(* \(#,##0.00\);_(* &quot;-&quot;??_);_(@_)"/>
    </ndxf>
  </rcc>
  <rcc rId="327" sId="1" odxf="1" dxf="1">
    <nc r="O100">
      <f>O98/2</f>
    </nc>
    <odxf>
      <numFmt numFmtId="0" formatCode="General"/>
    </odxf>
    <ndxf>
      <numFmt numFmtId="35" formatCode="_(* #,##0.00_);_(* \(#,##0.00\);_(* &quot;-&quot;??_);_(@_)"/>
    </ndxf>
  </rcc>
  <rcc rId="328" sId="1" numFmtId="34">
    <oc r="H105">
      <f>N98</f>
    </oc>
    <nc r="H105">
      <v>0</v>
    </nc>
  </rcc>
  <rrc rId="329" sId="1" ref="M1:M1048576" action="insertCol">
    <undo index="6" exp="area" ref3D="1" dr="$A$108:$XFD$128" dn="Z_A57ED495_A8F1_41AA_920B_D492B709C260_.wvu.Rows" sId="1"/>
    <undo index="4" exp="area" ref3D="1" dr="$A$93:$XFD$96" dn="Z_A57ED495_A8F1_41AA_920B_D492B709C260_.wvu.Rows" sId="1"/>
    <undo index="2" exp="area" ref3D="1" dr="$A$77:$XFD$79" dn="Z_A57ED495_A8F1_41AA_920B_D492B709C260_.wvu.Rows" sId="1"/>
    <undo index="1" exp="area" ref3D="1" dr="$A$60:$XFD$75" dn="Z_A57ED495_A8F1_41AA_920B_D492B709C260_.wvu.Rows" sId="1"/>
    <undo index="0" exp="area" ref3D="1" dr="$A$93:$XFD$96" dn="Z_4D895310_04B4_4FFF_ADA4_767CB2A31A78_.wvu.Rows" sId="1"/>
  </rrc>
  <rcc rId="330" sId="1" odxf="1" dxf="1">
    <oc r="L90" t="inlineStr">
      <is>
        <t>%</t>
      </is>
    </oc>
    <nc r="L90" t="inlineStr">
      <is>
        <t>% FY19</t>
      </is>
    </nc>
    <odxf>
      <font>
        <sz val="11"/>
        <name val="Calibri"/>
        <scheme val="minor"/>
      </font>
    </odxf>
    <ndxf>
      <font>
        <sz val="11"/>
        <name val="Calibri"/>
        <scheme val="minor"/>
      </font>
    </ndxf>
  </rcc>
  <rcc rId="331" sId="1" odxf="1" dxf="1">
    <nc r="M90" t="inlineStr">
      <is>
        <t>% Overall</t>
      </is>
    </nc>
    <odxf>
      <font>
        <sz val="11"/>
        <name val="Calibri"/>
        <scheme val="minor"/>
      </font>
    </odxf>
    <ndxf>
      <font>
        <sz val="11"/>
        <name val="Calibri"/>
        <scheme val="minor"/>
      </font>
    </ndxf>
  </rcc>
  <rcc rId="332" sId="1">
    <nc r="M91">
      <f>SUM(O91:Q91)/SUM($D$139:$F$139)</f>
    </nc>
  </rcc>
  <rcc rId="333" sId="1">
    <nc r="M92">
      <f>SUM(O92:Q92)/SUM($D$139:$F$139)</f>
    </nc>
  </rcc>
  <rcc rId="334" sId="1" odxf="1" dxf="1">
    <nc r="M93">
      <f>SUM(O93:Q93)/SUM($D$139:$F$139)</f>
    </nc>
    <odxf>
      <numFmt numFmtId="0" formatCode="General"/>
    </odxf>
    <ndxf>
      <numFmt numFmtId="13" formatCode="0%"/>
    </ndxf>
  </rcc>
  <rcc rId="335" sId="1" odxf="1" dxf="1">
    <nc r="M94">
      <f>SUM(O94:Q94)/SUM($D$139:$F$139)</f>
    </nc>
    <odxf>
      <numFmt numFmtId="0" formatCode="General"/>
    </odxf>
    <ndxf>
      <numFmt numFmtId="13" formatCode="0%"/>
    </ndxf>
  </rcc>
  <rcc rId="336" sId="1" odxf="1" dxf="1">
    <nc r="M95">
      <f>SUM(O95:Q95)/SUM($D$139:$F$139)</f>
    </nc>
    <odxf>
      <numFmt numFmtId="0" formatCode="General"/>
    </odxf>
    <ndxf>
      <numFmt numFmtId="13" formatCode="0%"/>
    </ndxf>
  </rcc>
  <rcc rId="337" sId="1" odxf="1" dxf="1">
    <nc r="M96">
      <f>SUM(O96:Q96)/SUM($D$139:$F$139)</f>
    </nc>
    <odxf>
      <numFmt numFmtId="0" formatCode="General"/>
    </odxf>
    <ndxf>
      <numFmt numFmtId="13" formatCode="0%"/>
    </ndxf>
  </rcc>
  <rcc rId="338" sId="1">
    <nc r="M97">
      <f>SUM(O97:Q97)/SUM($D$139:$F$139)</f>
    </nc>
  </rcc>
  <rcc rId="339" sId="1" odxf="1" dxf="1">
    <nc r="M98">
      <f>SUM(O98:Q98)/SUM($D$139:$F$139)</f>
    </nc>
    <odxf>
      <fill>
        <patternFill patternType="none">
          <bgColor indexed="65"/>
        </patternFill>
      </fill>
    </odxf>
    <ndxf>
      <fill>
        <patternFill patternType="solid">
          <bgColor theme="0"/>
        </patternFill>
      </fill>
    </ndxf>
  </rcc>
  <rfmt sheetId="1" sqref="M91:M98">
    <dxf>
      <numFmt numFmtId="175" formatCode="0.0%"/>
    </dxf>
  </rfmt>
  <rfmt sheetId="1" sqref="M91:M98">
    <dxf>
      <numFmt numFmtId="14" formatCode="0.00%"/>
    </dxf>
  </rfmt>
  <rfmt sheetId="1" sqref="M91:M98">
    <dxf>
      <numFmt numFmtId="175" formatCode="0.0%"/>
    </dxf>
  </rfmt>
  <rfmt sheetId="1" sqref="M91:M98">
    <dxf>
      <numFmt numFmtId="13" formatCode="0%"/>
    </dxf>
  </rfmt>
  <rfmt sheetId="1" sqref="M91:M98">
    <dxf>
      <numFmt numFmtId="175" formatCode="0.0%"/>
    </dxf>
  </rfmt>
  <rfmt sheetId="1" sqref="M91:M98">
    <dxf>
      <numFmt numFmtId="14" formatCode="0.00%"/>
    </dxf>
  </rfmt>
  <rcc rId="340"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30% DO LRT and remaining approximately 5% split between the Durham County Tax District, and the Orange County Tax District. The proportion of 5% allocated to Durham &amp; Orange considers equal upgrades for compatibility, management and financial reporting required for the Triangle Tax Districts. The ERP will ensure compatibility with Excel-based templates provided by the SWG that shall integrate with the GoTriangle Financial System. 
The project is broken into 3 phases:
Phase 1 – Financial Management System(s)
Phase 2 – Customer Relation(s) Management
Phase 3 – Project Management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31% DO LRT and remaining approximately 4% split between the Durham County Tax District, and the Orange County Tax District. The ERP will enable better integration with Excel based templates from SWG Transit Partners is compatible with the new GoTriangle Financial System (Phase 1) as the Triangle Tax District Administrator.  The approximate proportion of 4% is allocated specifically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t>
      </is>
    </nc>
  </rcc>
  <rcc rId="341" sId="1">
    <oc r="B145" t="inlineStr">
      <is>
        <t>The initial estimated allocation percentage between all sources are as followed:
1. The approximate 5% is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30% for DO LRT and remaining 5% split between the Durham County Tax District, and the Orange County Tax District.
3. 30% DO LRT considers additional functionality, customization required for management and financial reporting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is>
    </oc>
    <nc r="B145" t="inlineStr">
      <is>
        <t>The initial estimated allocation percentage between all sources are as followed:
1. The approximate 4% is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The $200,000 maximum costs do not take into consideration any ERP customization, and that would require a change order with specifications agreed by the SWG.
2. 40% GoTriangle portion, 25% for the Wake County Tax District, 31% for DO LRT and remaining 4% split between the Durham County Tax District, and the Orange County Tax District.  
3. 31% DO LRT considers additional functionality, customization required for the financial management reporting and project management requirements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is>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P92" start="0" length="0">
    <dxf>
      <numFmt numFmtId="35" formatCode="_(* #,##0.00_);_(* \(#,##0.00\);_(* &quot;-&quot;??_);_(@_)"/>
    </dxf>
  </rfmt>
  <rfmt sheetId="1" sqref="P92">
    <dxf>
      <numFmt numFmtId="13" formatCode="0%"/>
    </dxf>
  </rfmt>
  <rfmt sheetId="1" sqref="P93" start="0" length="0">
    <dxf>
      <numFmt numFmtId="13" formatCode="0%"/>
    </dxf>
  </rfmt>
  <rfmt sheetId="1" sqref="P94" start="0" length="0">
    <dxf>
      <numFmt numFmtId="13" formatCode="0%"/>
    </dxf>
  </rfmt>
  <rfmt sheetId="1" sqref="P95" start="0" length="0">
    <dxf>
      <numFmt numFmtId="13" formatCode="0%"/>
    </dxf>
  </rfmt>
  <rfmt sheetId="1" sqref="P96" start="0" length="0">
    <dxf>
      <numFmt numFmtId="13" formatCode="0%"/>
    </dxf>
  </rfmt>
  <rfmt sheetId="1" sqref="P97" start="0" length="0">
    <dxf>
      <numFmt numFmtId="13" formatCode="0%"/>
      <fill>
        <patternFill patternType="solid">
          <bgColor theme="0"/>
        </patternFill>
      </fill>
    </dxf>
  </rfmt>
  <rcc rId="238" sId="1">
    <oc r="L104">
      <f>D92-N98</f>
    </oc>
    <nc r="L104"/>
  </rcc>
  <rcc rId="239"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proportion of 35% allocated to Durham &amp; Orange takes into consideration for functionality, additional customization for management and financial reporting required for the FTA New Starts Program, including examples such as the Standard Cost Categories(SCC) tracking. 
The project is broken into 3 phases:
Phase 1 – Financial Management System(s)
Phase 2 – Customer Relation(s) Management
Phase 3 – Project Management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25% DO LRT and remaing 10% split between the Durham County Tax District, and the Orange County Tax District. The proportion of 10% allocated to Durham &amp; Orange takes into consideration for functionality, management and financial reporting required for the Triangle Tax Districts.
The project is broken into 3 phases:
Phase 1 – Financial Management System(s)
Phase 2 – Customer Relation(s) Management
Phase 3 – Project Management
</t>
      </is>
    </nc>
  </rcc>
  <rcc rId="240" sId="1">
    <oc r="B145" t="inlineStr">
      <is>
        <t>The initial estimated allocation percentage between all sources are as followed:
1. 40% GoTriangle portion, 25% for the Wake County Tax District, 35% split between the Durham County Tax District, and the Orange County Tax District.
2. DO LRT requires a large proportion of customized reporting
3. GoTriangle board approved the Financial/ERP System FY18 budget for $780,973, the FY19 project sheets includes FY18 budget as there is expected to be carryover. No expenses have been drawn till date. The RFP process is complete and the ERP kick-off meeting will begin in Q4 FY18.</t>
      </is>
    </oc>
    <nc r="B145" t="inlineStr">
      <is>
        <t>The initial estimated allocation percentage between all sources are as followed:
1. 40% GoTriangle portion, 25% for the Wake County Tax District, 25% for DO LRT and remaining 10% split between the Durham County Tax District, and the Orange County Tax District.
2. 
3. 25% DO LRT takes into consideration for functionality, additional customization for management and financial reporting required for the FTA New Starts Program, including examples such as the Standard Cost Code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42" sId="1">
    <oc r="B145" t="inlineStr">
      <is>
        <t>The initial estimated allocation percentage between all sources are as followed:
1. The approximate 4% is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The $200,000 maximum costs do not take into consideration any ERP customization, and that would require a change order with specifications agreed by the SWG.
2. 40% GoTriangle portion, 25% for the Wake County Tax District, 31% for DO LRT and remaining 4% split between the Durham County Tax District, and the Orange County Tax District.  
3. 31% DO LRT considers additional functionality, customization required for the financial management reporting and project management requirements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is>
    </oc>
    <nc r="B145" t="inlineStr">
      <is>
        <t>The independent cost estimate is allocated based on the following percentage between all sources:
1. The approximate 4% is split equally (50%-50%) between Durham and Orange County Transit plans. The ERP is split equally as there is a similar level of effort for processing budget, invoicing,  reimbursement tracking and financial reporting. The ERP will ensure compatibility with Excel based templates agreed by the SWG, that integrates with the GoTriangle Financial System. The $100,000 maximum costs each does not include any ERP customization; customization would require a change order with specifications agreed by the SWG.
2. 40% GoTriangle portion, 25% for the Wake County Tax District, 31% for DO LRT and remaining 4% split between the Durham County Tax District, and the Orange County Tax District.  
3. 31% DO LRT considers additional functionality, customization required for the financial reporting and project management requirements for the FTA New Starts Program, including Standard Cost Category (SCC) tracking.
4. GoTriangle board approved the ERP as a part of the FY18 budget that is included line item Financial/ERP System FY18 budget of which a $99,973 is allocated to Durham and Orange Transit Services. The FY19 project sheets includes FY18 budget as there is expected to be carryover. No expenses have been drawn till date. The RFP process is complete and the ERP kick-off meeting will begin in Q4 FY18.</t>
      </is>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1" sId="1">
    <oc r="B145" t="inlineStr">
      <is>
        <t>The initial estimated allocation percentage between all sources are as followed:
1. 40% GoTriangle portion, 25% for the Wake County Tax District, 25% for DO LRT and remaining 10% split between the Durham County Tax District, and the Orange County Tax District.
2. 
3. 25% DO LRT takes into consideration for functionality, additional customization for management and financial reporting required for the FTA New Starts Program, including examples such as the Standard Cost Code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oc>
    <n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2. 40% GoTriangle portion, 25% for the Wake County Tax District, 25% for DO LRT and remaining 10% split between the Durham County Tax District, and the Orange County Tax District.
3. 25% DO LRT takes into consideration for functionality, additional customization for management and financial reporting required for the FTA New Starts Program, including examples such as the Standard Cost Code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2" sId="1">
    <o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2. 40% GoTriangle portion, 25% for the Wake County Tax District, 25% for DO LRT and remaining 10% split between the Durham County Tax District, and the Orange County Tax District.
3. 25% DO LRT takes into consideration for functionality, additional customization for management and financial reporting required for the FTA New Starts Program, including examples such as the Standard Cost Code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oc>
    <n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25% for DO LRT and remaining 10% split between the Durham County Tax District, and the Orange County Tax District.
3. 25% DO LRT takes into consideration for functionality, additional customization for management and financial reporting required for the FTA New Starts Program, including examples such as the Standard Cost Code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nc>
  </rcc>
  <rcc rId="243"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25% DO LRT and remaing 10% split between the Durham County Tax District, and the Orange County Tax District. The proportion of 10% allocated to Durham &amp; Orange takes into consideration for functionality, management and financial reporting required for the Triangle Tax Districts.
The project is broken into 3 phases:
Phase 1 – Financial Management System(s)
Phase 2 – Customer Relation(s) Management
Phase 3 – Project Management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25% DO LRT and remaing 10% split between the Durham County Tax District, and the Orange County Tax District. The proportion of 10%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nc>
  </rc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'!$60:$75,'FY19 Project Request '!$77:$79,'FY19 Project Request '!$93:$96,'FY19 Project Request '!$108:$128</formula>
    <oldFormula>'FY19 Project Request '!$60:$75,'FY19 Project Request '!$77:$79,'FY19 Project Request '!$93:$96</oldFormula>
  </rdn>
  <rdn rId="0" localSheetId="1" customView="1" name="Z_A57ED495_A8F1_41AA_920B_D492B709C260_.wvu.FilterData" hidden="1" oldHidden="1">
    <formula>'FY19 Project Request '!$X$3:$X$12</formula>
    <oldFormula>'FY19 Project Request '!$X$3:$X$12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5"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25% DO LRT and remaing 10% split between the Durham County Tax District, and the Orange County Tax District. The proportion of 10%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oc>
    <n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25% DO LRT and remaining 10% split between the Durham County Tax District, and the Orange County Tax District. The proportion of 10% allocated to Durham &amp; Orange considers equal upgrades in compatibility, management and financial reporting required for the Triangle Tax Districts. The ERP will ensure compatibility with Excel based templates provided by the SWG that shall integrate with the GoTriangle Financial System. 
The project is broken into 3 phases:
Phase 1 – Financial Management System(s)
Phase 2 – Customer Relation(s) Management
Phase 3 – Project Management
</t>
      </is>
    </nc>
  </rcc>
  <rcc rId="256" sId="1">
    <o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25% for DO LRT and remaining 10% split between the Durham County Tax District, and the Orange County Tax District.
3. 25% DO LRT takes into consideration for functionality, additional customization for management and financial reporting required for the FTA New Starts Program, including examples such as the Standard Cost Code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oc>
    <nc r="B145" t="inlineStr">
      <is>
        <t>The initial estimated allocation percentage between all sources are as followed:
1. 10% split equally (50%-50%) between Durham and Orange County Transit plans. The ERP is split equally as there is a similar level of effort for processing budget, invoicing,  reimbursement tracking and financial reporting. The ERP will ensure compatibility with Excel based templates provided by the SWG that shall integrate with the GoTriangle Financial System. 
2. 40% GoTriangle portion, 25% for the Wake County Tax District, 25% for DO LRT and remaining 10% split between the Durham County Tax District, and the Orange County Tax District.
3. 25% DO LRT considers additional functionality, customization required for management and financial reporting for the FTA New Starts Program, including Standard Cost Category (SCC) tracking.
4. GoTriangle board approved the Financial/ERP System FY18 budget for $780,973, the FY19 project sheets includes FY18 budget as there is expected to be carryover. No expenses have been drawn till date. The RFP process is complete and the ERP kick-off meeting will begin in Q4 FY18.</t>
      </is>
    </nc>
  </rcc>
  <rcc rId="257" sId="1" odxf="1" dxf="1">
    <nc r="L90" t="inlineStr">
      <is>
        <t>%</t>
      </is>
    </nc>
    <odxf>
      <font>
        <sz val="11"/>
        <name val="Calibri"/>
        <scheme val="minor"/>
      </font>
    </odxf>
    <ndxf>
      <font>
        <sz val="11"/>
        <name val="Calibri"/>
        <scheme val="minor"/>
      </font>
    </ndxf>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13" Type="http://schemas.openxmlformats.org/officeDocument/2006/relationships/ctrlProp" Target="../ctrlProps/ctrlProp6.xml"/><Relationship Id="rId18" Type="http://schemas.openxmlformats.org/officeDocument/2006/relationships/ctrlProp" Target="../ctrlProps/ctrlProp11.xml"/><Relationship Id="rId26" Type="http://schemas.openxmlformats.org/officeDocument/2006/relationships/ctrlProp" Target="../ctrlProps/ctrlProp19.xml"/><Relationship Id="rId3" Type="http://schemas.openxmlformats.org/officeDocument/2006/relationships/printerSettings" Target="../printerSettings/printerSettings3.bin"/><Relationship Id="rId21" Type="http://schemas.openxmlformats.org/officeDocument/2006/relationships/ctrlProp" Target="../ctrlProps/ctrlProp14.xml"/><Relationship Id="rId7" Type="http://schemas.openxmlformats.org/officeDocument/2006/relationships/vmlDrawing" Target="../drawings/vmlDrawing1.vml"/><Relationship Id="rId12" Type="http://schemas.openxmlformats.org/officeDocument/2006/relationships/ctrlProp" Target="../ctrlProps/ctrlProp5.xml"/><Relationship Id="rId17" Type="http://schemas.openxmlformats.org/officeDocument/2006/relationships/ctrlProp" Target="../ctrlProps/ctrlProp10.xml"/><Relationship Id="rId25" Type="http://schemas.openxmlformats.org/officeDocument/2006/relationships/ctrlProp" Target="../ctrlProps/ctrlProp18.xml"/><Relationship Id="rId2" Type="http://schemas.openxmlformats.org/officeDocument/2006/relationships/printerSettings" Target="../printerSettings/printerSettings2.bin"/><Relationship Id="rId16" Type="http://schemas.openxmlformats.org/officeDocument/2006/relationships/ctrlProp" Target="../ctrlProps/ctrlProp9.xml"/><Relationship Id="rId20"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drawing" Target="../drawings/drawing1.xml"/><Relationship Id="rId11" Type="http://schemas.openxmlformats.org/officeDocument/2006/relationships/ctrlProp" Target="../ctrlProps/ctrlProp4.xml"/><Relationship Id="rId24" Type="http://schemas.openxmlformats.org/officeDocument/2006/relationships/ctrlProp" Target="../ctrlProps/ctrlProp17.xml"/><Relationship Id="rId5" Type="http://schemas.openxmlformats.org/officeDocument/2006/relationships/printerSettings" Target="../printerSettings/printerSettings5.bin"/><Relationship Id="rId15" Type="http://schemas.openxmlformats.org/officeDocument/2006/relationships/ctrlProp" Target="../ctrlProps/ctrlProp8.xml"/><Relationship Id="rId23" Type="http://schemas.openxmlformats.org/officeDocument/2006/relationships/ctrlProp" Target="../ctrlProps/ctrlProp16.xml"/><Relationship Id="rId10" Type="http://schemas.openxmlformats.org/officeDocument/2006/relationships/ctrlProp" Target="../ctrlProps/ctrlProp3.xml"/><Relationship Id="rId19" Type="http://schemas.openxmlformats.org/officeDocument/2006/relationships/ctrlProp" Target="../ctrlProps/ctrlProp12.xml"/><Relationship Id="rId4" Type="http://schemas.openxmlformats.org/officeDocument/2006/relationships/printerSettings" Target="../printerSettings/printerSettings4.bin"/><Relationship Id="rId9" Type="http://schemas.openxmlformats.org/officeDocument/2006/relationships/ctrlProp" Target="../ctrlProps/ctrlProp2.xml"/><Relationship Id="rId14" Type="http://schemas.openxmlformats.org/officeDocument/2006/relationships/ctrlProp" Target="../ctrlProps/ctrlProp7.xml"/><Relationship Id="rId22" Type="http://schemas.openxmlformats.org/officeDocument/2006/relationships/ctrlProp" Target="../ctrlProps/ctrlProp15.xml"/><Relationship Id="rId27" Type="http://schemas.openxmlformats.org/officeDocument/2006/relationships/ctrlProp" Target="../ctrlProps/ctrlProp20.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comments" Target="../comments5.x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vmlDrawing" Target="../drawings/vmlDrawing6.v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8" Type="http://schemas.openxmlformats.org/officeDocument/2006/relationships/comments" Target="../comments6.xml"/><Relationship Id="rId3" Type="http://schemas.openxmlformats.org/officeDocument/2006/relationships/printerSettings" Target="../printerSettings/printerSettings43.bin"/><Relationship Id="rId7" Type="http://schemas.openxmlformats.org/officeDocument/2006/relationships/vmlDrawing" Target="../drawings/vmlDrawing7.v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5.bin"/><Relationship Id="rId5" Type="http://schemas.openxmlformats.org/officeDocument/2006/relationships/hyperlink" Target="mailto:elandfried@gotriangle.org" TargetMode="External"/><Relationship Id="rId4" Type="http://schemas.openxmlformats.org/officeDocument/2006/relationships/printerSettings" Target="../printerSettings/printerSettings44.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13" Type="http://schemas.openxmlformats.org/officeDocument/2006/relationships/comments" Target="../comments1.xml"/><Relationship Id="rId3" Type="http://schemas.openxmlformats.org/officeDocument/2006/relationships/printerSettings" Target="../printerSettings/printerSettings8.bin"/><Relationship Id="rId7" Type="http://schemas.openxmlformats.org/officeDocument/2006/relationships/printerSettings" Target="../printerSettings/printerSettings10.bin"/><Relationship Id="rId12" Type="http://schemas.openxmlformats.org/officeDocument/2006/relationships/ctrlProp" Target="../ctrlProps/ctrlProp23.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hyperlink" Target="mailto:elandfried@gotriangle.org" TargetMode="External"/><Relationship Id="rId11" Type="http://schemas.openxmlformats.org/officeDocument/2006/relationships/ctrlProp" Target="../ctrlProps/ctrlProp22.xml"/><Relationship Id="rId5" Type="http://schemas.openxmlformats.org/officeDocument/2006/relationships/hyperlink" Target="mailto:elandfried@gotriangle.org" TargetMode="External"/><Relationship Id="rId10" Type="http://schemas.openxmlformats.org/officeDocument/2006/relationships/ctrlProp" Target="../ctrlProps/ctrlProp21.xml"/><Relationship Id="rId4" Type="http://schemas.openxmlformats.org/officeDocument/2006/relationships/printerSettings" Target="../printerSettings/printerSettings9.bin"/><Relationship Id="rId9"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13" Type="http://schemas.openxmlformats.org/officeDocument/2006/relationships/comments" Target="../comments2.xml"/><Relationship Id="rId3" Type="http://schemas.openxmlformats.org/officeDocument/2006/relationships/printerSettings" Target="../printerSettings/printerSettings13.bin"/><Relationship Id="rId7" Type="http://schemas.openxmlformats.org/officeDocument/2006/relationships/printerSettings" Target="../printerSettings/printerSettings15.bin"/><Relationship Id="rId12" Type="http://schemas.openxmlformats.org/officeDocument/2006/relationships/ctrlProp" Target="../ctrlProps/ctrlProp26.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hyperlink" Target="mailto:elandfried@gotriangle.org" TargetMode="External"/><Relationship Id="rId11" Type="http://schemas.openxmlformats.org/officeDocument/2006/relationships/ctrlProp" Target="../ctrlProps/ctrlProp25.xml"/><Relationship Id="rId5" Type="http://schemas.openxmlformats.org/officeDocument/2006/relationships/hyperlink" Target="mailto:elandfried@gotriangle.org" TargetMode="External"/><Relationship Id="rId10" Type="http://schemas.openxmlformats.org/officeDocument/2006/relationships/ctrlProp" Target="../ctrlProps/ctrlProp24.xml"/><Relationship Id="rId4" Type="http://schemas.openxmlformats.org/officeDocument/2006/relationships/printerSettings" Target="../printerSettings/printerSettings14.bin"/><Relationship Id="rId9"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drawing" Target="../drawings/drawing4.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0.bin"/><Relationship Id="rId5" Type="http://schemas.openxmlformats.org/officeDocument/2006/relationships/hyperlink" Target="mailto:DOTransitProjects@gotriangle.org" TargetMode="External"/><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drawing" Target="../drawings/drawing5.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5.bin"/><Relationship Id="rId5" Type="http://schemas.openxmlformats.org/officeDocument/2006/relationships/hyperlink" Target="mailto:DOTransitProjects@gotriangle.org" TargetMode="External"/><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13" Type="http://schemas.openxmlformats.org/officeDocument/2006/relationships/comments" Target="../comments3.xml"/><Relationship Id="rId3" Type="http://schemas.openxmlformats.org/officeDocument/2006/relationships/printerSettings" Target="../printerSettings/printerSettings28.bin"/><Relationship Id="rId7" Type="http://schemas.openxmlformats.org/officeDocument/2006/relationships/printerSettings" Target="../printerSettings/printerSettings30.bin"/><Relationship Id="rId12" Type="http://schemas.openxmlformats.org/officeDocument/2006/relationships/ctrlProp" Target="../ctrlProps/ctrlProp29.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hyperlink" Target="mailto:elandfried@gotriangle.org" TargetMode="External"/><Relationship Id="rId11" Type="http://schemas.openxmlformats.org/officeDocument/2006/relationships/ctrlProp" Target="../ctrlProps/ctrlProp28.xml"/><Relationship Id="rId5" Type="http://schemas.openxmlformats.org/officeDocument/2006/relationships/hyperlink" Target="mailto:elandfried@gotriangle.org" TargetMode="External"/><Relationship Id="rId10" Type="http://schemas.openxmlformats.org/officeDocument/2006/relationships/ctrlProp" Target="../ctrlProps/ctrlProp27.xml"/><Relationship Id="rId4" Type="http://schemas.openxmlformats.org/officeDocument/2006/relationships/printerSettings" Target="../printerSettings/printerSettings29.bin"/><Relationship Id="rId9"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comments" Target="../comments4.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vmlDrawing" Target="../drawings/vmlDrawing5.v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I166"/>
  <sheetViews>
    <sheetView tabSelected="1" zoomScale="85" zoomScaleNormal="85" zoomScaleSheetLayoutView="85" workbookViewId="0">
      <selection activeCell="I5" sqref="I5"/>
    </sheetView>
  </sheetViews>
  <sheetFormatPr defaultColWidth="8.625" defaultRowHeight="15" outlineLevelRow="1" outlineLevelCol="1" x14ac:dyDescent="0.25"/>
  <cols>
    <col min="1" max="1" width="7.875" style="37" customWidth="1"/>
    <col min="2" max="3" width="16.75" style="37" customWidth="1"/>
    <col min="4" max="8" width="12.625" style="37" customWidth="1"/>
    <col min="9" max="9" width="18.375" style="37" customWidth="1"/>
    <col min="10" max="10" width="12.625" style="37" customWidth="1"/>
    <col min="11" max="11" width="3.5" style="37" customWidth="1"/>
    <col min="12" max="22" width="19.25" style="37" customWidth="1"/>
    <col min="23" max="23" width="19.25" style="37" customWidth="1" outlineLevel="1"/>
    <col min="24" max="24" width="22" style="37" customWidth="1" outlineLevel="1"/>
    <col min="25" max="27" width="8.625" style="37" customWidth="1" outlineLevel="1"/>
    <col min="28" max="28" width="46.5" style="37" customWidth="1" outlineLevel="1"/>
    <col min="29" max="31" width="8.625" style="37" customWidth="1" outlineLevel="1"/>
    <col min="32" max="16384" width="8.625" style="37"/>
  </cols>
  <sheetData>
    <row r="1" spans="1:30" ht="17.45" customHeight="1" thickBot="1" x14ac:dyDescent="0.35">
      <c r="A1" s="45"/>
      <c r="B1" s="306" t="s">
        <v>194</v>
      </c>
      <c r="C1" s="307"/>
      <c r="D1" s="313" t="s">
        <v>165</v>
      </c>
      <c r="E1" s="314"/>
      <c r="F1" s="314"/>
      <c r="G1" s="314"/>
      <c r="H1" s="315"/>
      <c r="I1" s="98" t="s">
        <v>115</v>
      </c>
      <c r="J1" s="99">
        <v>43282</v>
      </c>
      <c r="K1" s="42"/>
      <c r="L1" s="42"/>
      <c r="M1" s="42"/>
      <c r="N1" s="42"/>
      <c r="O1" s="42"/>
      <c r="P1" s="42"/>
      <c r="Q1" s="42"/>
      <c r="R1" s="42"/>
      <c r="S1" s="42"/>
      <c r="T1" s="42"/>
      <c r="U1" s="42"/>
      <c r="V1" s="42"/>
      <c r="W1" s="42"/>
      <c r="X1" s="166" t="s">
        <v>221</v>
      </c>
      <c r="Y1" s="162"/>
    </row>
    <row r="2" spans="1:30" ht="18.75" customHeight="1" thickTop="1" thickBot="1" x14ac:dyDescent="0.35">
      <c r="A2" s="45"/>
      <c r="B2" s="304" t="str">
        <f>CONCATENATE(C3,C4,"_",C5,C6)</f>
        <v>19GOT_CO1</v>
      </c>
      <c r="C2" s="305"/>
      <c r="D2" s="310" t="s">
        <v>118</v>
      </c>
      <c r="E2" s="312"/>
      <c r="F2" s="312"/>
      <c r="G2" s="312"/>
      <c r="H2" s="312"/>
      <c r="I2" s="308" t="s">
        <v>103</v>
      </c>
      <c r="J2" s="309"/>
      <c r="K2" s="42"/>
      <c r="L2" s="42"/>
      <c r="M2" s="42"/>
      <c r="N2" s="42"/>
      <c r="O2" s="42"/>
      <c r="P2" s="42"/>
      <c r="Q2" s="42"/>
      <c r="R2" s="42"/>
      <c r="S2" s="42"/>
      <c r="T2" s="42"/>
      <c r="U2" s="42"/>
      <c r="V2" s="42"/>
      <c r="W2" s="42"/>
      <c r="X2" s="166" t="s">
        <v>222</v>
      </c>
      <c r="Y2" s="176" t="s">
        <v>255</v>
      </c>
      <c r="Z2" s="172" t="s">
        <v>256</v>
      </c>
      <c r="AA2" s="172" t="s">
        <v>243</v>
      </c>
      <c r="AB2" s="172" t="s">
        <v>257</v>
      </c>
      <c r="AD2" s="192" t="s">
        <v>103</v>
      </c>
    </row>
    <row r="3" spans="1:30" ht="17.25" customHeight="1" x14ac:dyDescent="0.3">
      <c r="A3" s="45"/>
      <c r="B3" s="175" t="s">
        <v>241</v>
      </c>
      <c r="C3" s="222">
        <v>19</v>
      </c>
      <c r="D3" s="310" t="s">
        <v>116</v>
      </c>
      <c r="E3" s="310"/>
      <c r="F3" s="310"/>
      <c r="G3" s="310"/>
      <c r="H3" s="310"/>
      <c r="I3" s="43">
        <v>43281</v>
      </c>
      <c r="J3" s="97"/>
      <c r="K3" s="42"/>
      <c r="L3" s="42"/>
      <c r="M3" s="42"/>
      <c r="N3" s="42"/>
      <c r="O3" s="42"/>
      <c r="P3" s="42"/>
      <c r="Q3" s="42"/>
      <c r="R3" s="42"/>
      <c r="S3" s="42"/>
      <c r="T3" s="42"/>
      <c r="U3" s="42"/>
      <c r="V3" s="42"/>
      <c r="W3" s="42"/>
      <c r="X3" s="162"/>
      <c r="Y3" s="181">
        <v>16</v>
      </c>
      <c r="Z3" s="182" t="s">
        <v>247</v>
      </c>
      <c r="AA3" s="182" t="s">
        <v>232</v>
      </c>
      <c r="AB3" s="183">
        <v>1</v>
      </c>
      <c r="AD3" s="192" t="s">
        <v>276</v>
      </c>
    </row>
    <row r="4" spans="1:30" ht="17.25" x14ac:dyDescent="0.3">
      <c r="A4" s="45"/>
      <c r="B4" s="175" t="s">
        <v>242</v>
      </c>
      <c r="C4" s="223" t="s">
        <v>244</v>
      </c>
      <c r="D4" s="316" t="s">
        <v>144</v>
      </c>
      <c r="E4" s="310"/>
      <c r="F4" s="310"/>
      <c r="G4" s="310"/>
      <c r="H4" s="310"/>
      <c r="I4" s="467" t="s">
        <v>389</v>
      </c>
      <c r="J4" s="52"/>
      <c r="K4" s="42"/>
      <c r="L4" s="42"/>
      <c r="M4" s="42"/>
      <c r="N4" s="42"/>
      <c r="O4" s="42"/>
      <c r="P4" s="42"/>
      <c r="Q4" s="42"/>
      <c r="R4" s="42"/>
      <c r="S4" s="42"/>
      <c r="T4" s="42"/>
      <c r="U4" s="42"/>
      <c r="V4" s="42"/>
      <c r="W4" s="42"/>
      <c r="X4" s="162"/>
      <c r="Y4" s="181">
        <v>17</v>
      </c>
      <c r="Z4" s="182" t="s">
        <v>245</v>
      </c>
      <c r="AA4" s="182" t="s">
        <v>231</v>
      </c>
      <c r="AB4" s="183">
        <v>2</v>
      </c>
      <c r="AD4" s="192" t="s">
        <v>277</v>
      </c>
    </row>
    <row r="5" spans="1:30" ht="12.75" customHeight="1" x14ac:dyDescent="0.25">
      <c r="A5" s="45"/>
      <c r="B5" s="175" t="s">
        <v>253</v>
      </c>
      <c r="C5" s="223" t="s">
        <v>251</v>
      </c>
      <c r="D5" s="53"/>
      <c r="E5" s="53"/>
      <c r="F5" s="53"/>
      <c r="G5" s="53"/>
      <c r="H5" s="53"/>
      <c r="I5" s="468" t="s">
        <v>388</v>
      </c>
      <c r="J5" s="45"/>
      <c r="K5" s="42"/>
      <c r="L5" s="42"/>
      <c r="M5" s="42"/>
      <c r="N5" s="42"/>
      <c r="O5" s="42"/>
      <c r="P5" s="42"/>
      <c r="Q5" s="42"/>
      <c r="R5" s="42"/>
      <c r="S5" s="42"/>
      <c r="T5" s="42"/>
      <c r="U5" s="42"/>
      <c r="V5" s="42"/>
      <c r="W5" s="42"/>
      <c r="X5" s="162"/>
      <c r="Y5" s="181">
        <v>18</v>
      </c>
      <c r="Z5" s="182" t="s">
        <v>246</v>
      </c>
      <c r="AA5" s="182" t="s">
        <v>233</v>
      </c>
      <c r="AB5" s="183">
        <v>3</v>
      </c>
      <c r="AD5" s="192" t="s">
        <v>278</v>
      </c>
    </row>
    <row r="6" spans="1:30" x14ac:dyDescent="0.25">
      <c r="A6" s="84"/>
      <c r="B6" s="175" t="s">
        <v>254</v>
      </c>
      <c r="C6" s="224">
        <v>1</v>
      </c>
      <c r="D6" s="83"/>
      <c r="E6" s="83"/>
      <c r="F6" s="83"/>
      <c r="G6" s="83"/>
      <c r="H6" s="83"/>
      <c r="I6" s="83"/>
      <c r="J6" s="83"/>
      <c r="K6" s="49"/>
      <c r="L6" s="49"/>
      <c r="M6" s="49"/>
      <c r="N6" s="49"/>
      <c r="O6" s="49"/>
      <c r="P6" s="49"/>
      <c r="Q6" s="49"/>
      <c r="R6" s="49"/>
      <c r="S6" s="49"/>
      <c r="T6" s="49"/>
      <c r="U6" s="49"/>
      <c r="V6" s="49"/>
      <c r="W6" s="49"/>
      <c r="X6" s="162"/>
      <c r="Y6" s="181">
        <v>19</v>
      </c>
      <c r="Z6" s="182" t="s">
        <v>244</v>
      </c>
      <c r="AA6" s="182" t="s">
        <v>234</v>
      </c>
      <c r="AB6" s="183">
        <v>4</v>
      </c>
      <c r="AD6" s="192" t="s">
        <v>279</v>
      </c>
    </row>
    <row r="7" spans="1:30" ht="30.6" customHeight="1" x14ac:dyDescent="0.4">
      <c r="A7" s="80"/>
      <c r="B7" s="82" t="s">
        <v>163</v>
      </c>
      <c r="C7" s="81"/>
      <c r="D7" s="81"/>
      <c r="E7" s="81"/>
      <c r="F7" s="81"/>
      <c r="G7" s="81"/>
      <c r="H7" s="81"/>
      <c r="I7" s="81"/>
      <c r="J7" s="81"/>
      <c r="K7" s="80"/>
      <c r="L7" s="80"/>
      <c r="M7" s="80"/>
      <c r="N7" s="80"/>
      <c r="O7" s="80"/>
      <c r="P7" s="80"/>
      <c r="Q7" s="80"/>
      <c r="R7" s="80"/>
      <c r="S7" s="80"/>
      <c r="T7" s="80"/>
      <c r="U7" s="80"/>
      <c r="V7" s="80"/>
      <c r="W7" s="80"/>
      <c r="X7" s="162"/>
      <c r="Y7" s="181">
        <v>20</v>
      </c>
      <c r="Z7" s="182" t="s">
        <v>250</v>
      </c>
      <c r="AA7" s="182" t="s">
        <v>251</v>
      </c>
      <c r="AB7" s="183">
        <v>5</v>
      </c>
    </row>
    <row r="8" spans="1:30" ht="15" customHeight="1" x14ac:dyDescent="0.25">
      <c r="A8" s="88"/>
      <c r="B8" s="311" t="s">
        <v>134</v>
      </c>
      <c r="C8" s="311"/>
      <c r="D8" s="311"/>
      <c r="E8" s="311"/>
      <c r="F8" s="311"/>
      <c r="G8" s="311"/>
      <c r="H8" s="311"/>
      <c r="I8" s="311"/>
      <c r="J8" s="311"/>
      <c r="K8" s="88"/>
      <c r="L8" s="161"/>
      <c r="M8" s="161"/>
      <c r="N8" s="161"/>
      <c r="O8" s="161"/>
      <c r="P8" s="161"/>
      <c r="Q8" s="161"/>
      <c r="R8" s="161"/>
      <c r="S8" s="161"/>
      <c r="T8" s="161"/>
      <c r="U8" s="161"/>
      <c r="V8" s="161"/>
      <c r="W8" s="161"/>
      <c r="X8" s="162"/>
      <c r="Y8" s="181">
        <v>21</v>
      </c>
      <c r="Z8" s="182" t="s">
        <v>248</v>
      </c>
      <c r="AA8" s="182" t="s">
        <v>252</v>
      </c>
      <c r="AB8" s="183">
        <v>6</v>
      </c>
    </row>
    <row r="9" spans="1:30" x14ac:dyDescent="0.25">
      <c r="A9" s="53"/>
      <c r="B9" s="53"/>
      <c r="C9" s="53"/>
      <c r="D9" s="53"/>
      <c r="E9" s="53"/>
      <c r="F9" s="53"/>
      <c r="G9" s="53"/>
      <c r="H9" s="53"/>
      <c r="I9" s="53"/>
      <c r="J9" s="53"/>
      <c r="K9" s="42"/>
      <c r="L9" s="42"/>
      <c r="M9" s="42"/>
      <c r="N9" s="42"/>
      <c r="O9" s="42"/>
      <c r="P9" s="42"/>
      <c r="Q9" s="42"/>
      <c r="R9" s="42"/>
      <c r="S9" s="42"/>
      <c r="T9" s="42"/>
      <c r="U9" s="42"/>
      <c r="V9" s="42"/>
      <c r="W9" s="42"/>
      <c r="X9" s="162"/>
      <c r="Y9" s="181">
        <v>22</v>
      </c>
      <c r="Z9" s="182" t="s">
        <v>249</v>
      </c>
      <c r="AA9" s="177"/>
      <c r="AB9" s="183">
        <v>7</v>
      </c>
    </row>
    <row r="10" spans="1:30" x14ac:dyDescent="0.25">
      <c r="A10" s="45"/>
      <c r="B10" s="277" t="s">
        <v>34</v>
      </c>
      <c r="C10" s="277"/>
      <c r="D10" s="277" t="s">
        <v>35</v>
      </c>
      <c r="E10" s="277"/>
      <c r="F10" s="277" t="s">
        <v>36</v>
      </c>
      <c r="G10" s="277"/>
      <c r="H10" s="277"/>
      <c r="I10" s="277" t="s">
        <v>272</v>
      </c>
      <c r="J10" s="277"/>
      <c r="K10" s="42"/>
      <c r="L10" s="42"/>
      <c r="M10" s="42"/>
      <c r="N10" s="42"/>
      <c r="O10" s="42"/>
      <c r="P10" s="42"/>
      <c r="Q10" s="42"/>
      <c r="R10" s="42"/>
      <c r="S10" s="42"/>
      <c r="T10" s="42"/>
      <c r="U10" s="42"/>
      <c r="V10" s="42"/>
      <c r="W10" s="42"/>
      <c r="X10" s="162"/>
      <c r="Y10" s="181">
        <v>23</v>
      </c>
      <c r="Z10" s="178"/>
      <c r="AA10" s="178"/>
      <c r="AB10" s="183">
        <v>8</v>
      </c>
    </row>
    <row r="11" spans="1:30" ht="18" customHeight="1" x14ac:dyDescent="0.25">
      <c r="A11" s="45"/>
      <c r="B11" s="300" t="s">
        <v>361</v>
      </c>
      <c r="C11" s="301"/>
      <c r="D11" s="268" t="s">
        <v>193</v>
      </c>
      <c r="E11" s="268"/>
      <c r="F11" s="267" t="s">
        <v>362</v>
      </c>
      <c r="G11" s="267"/>
      <c r="H11" s="267"/>
      <c r="I11" s="69" t="s">
        <v>281</v>
      </c>
      <c r="J11" s="229">
        <f>IF($I$2=$AD$2,IF($J$127&gt;0,$D$92*($D$127/($D$127+$D$139)),),)+IF($I$2=$AD$3,IF($J$127&gt;0,$E$92*($E$127/($E$127+$E$139)),),)</f>
        <v>0</v>
      </c>
      <c r="K11" s="42"/>
      <c r="L11" s="42"/>
      <c r="M11" s="42"/>
      <c r="N11" s="42"/>
      <c r="O11" s="42"/>
      <c r="P11" s="42"/>
      <c r="Q11" s="42"/>
      <c r="R11" s="42"/>
      <c r="S11" s="42"/>
      <c r="T11" s="42"/>
      <c r="U11" s="42"/>
      <c r="V11" s="42"/>
      <c r="W11" s="42"/>
      <c r="X11" s="162"/>
      <c r="Y11" s="181">
        <v>24</v>
      </c>
      <c r="Z11" s="178"/>
      <c r="AB11" s="183">
        <v>9</v>
      </c>
    </row>
    <row r="12" spans="1:30" ht="18" customHeight="1" x14ac:dyDescent="0.25">
      <c r="A12" s="45"/>
      <c r="B12" s="302"/>
      <c r="C12" s="303"/>
      <c r="D12" s="268"/>
      <c r="E12" s="268"/>
      <c r="F12" s="267" t="s">
        <v>363</v>
      </c>
      <c r="G12" s="267"/>
      <c r="H12" s="267"/>
      <c r="I12" s="140" t="s">
        <v>320</v>
      </c>
      <c r="J12" s="229">
        <f>IF($J$127&gt;0,SUM($D$92:$I$92)*(SUM($D$127:$I$127)/(SUM($D$127:$I$127,$D$139:$I$139))),)</f>
        <v>0</v>
      </c>
      <c r="K12" s="42"/>
      <c r="L12" s="42"/>
      <c r="M12" s="42"/>
      <c r="N12" s="42"/>
      <c r="O12" s="42"/>
      <c r="P12" s="42"/>
      <c r="Q12" s="42"/>
      <c r="R12" s="42"/>
      <c r="S12" s="42"/>
      <c r="T12" s="42"/>
      <c r="U12" s="42"/>
      <c r="V12" s="42"/>
      <c r="W12" s="42"/>
      <c r="X12" s="162"/>
      <c r="Y12" s="181">
        <v>25</v>
      </c>
      <c r="Z12" s="178"/>
      <c r="AB12" s="183">
        <v>10</v>
      </c>
    </row>
    <row r="13" spans="1:30" x14ac:dyDescent="0.25">
      <c r="A13" s="45"/>
      <c r="B13" s="277" t="s">
        <v>39</v>
      </c>
      <c r="C13" s="277"/>
      <c r="D13" s="277" t="s">
        <v>40</v>
      </c>
      <c r="E13" s="277"/>
      <c r="F13" s="277" t="s">
        <v>97</v>
      </c>
      <c r="G13" s="277"/>
      <c r="H13" s="277"/>
      <c r="I13" s="277" t="s">
        <v>273</v>
      </c>
      <c r="J13" s="277"/>
      <c r="K13" s="42"/>
      <c r="L13" s="42"/>
      <c r="M13" s="42"/>
      <c r="N13" s="42"/>
      <c r="O13" s="42"/>
      <c r="P13" s="42"/>
      <c r="Q13" s="42"/>
      <c r="R13" s="42"/>
      <c r="S13" s="42"/>
      <c r="T13" s="42"/>
      <c r="U13" s="42"/>
      <c r="V13" s="42"/>
      <c r="W13" s="42"/>
      <c r="X13" s="162"/>
      <c r="Y13" s="162"/>
      <c r="AB13" s="183">
        <v>11</v>
      </c>
    </row>
    <row r="14" spans="1:30" ht="15.75" customHeight="1" x14ac:dyDescent="0.25">
      <c r="A14" s="45"/>
      <c r="B14" s="291">
        <v>43282</v>
      </c>
      <c r="C14" s="291"/>
      <c r="D14" s="291">
        <v>44377</v>
      </c>
      <c r="E14" s="291"/>
      <c r="F14" s="268" t="s">
        <v>95</v>
      </c>
      <c r="G14" s="268"/>
      <c r="H14" s="268"/>
      <c r="I14" s="190" t="s">
        <v>281</v>
      </c>
      <c r="J14" s="229">
        <f>IF($I$2=$AD$2,IF($J$139&gt;0,$D$92*($D$139/($D$127+$D$139)),),)+IF($I$2=$AD$3,IF($J$139&gt;0,$E$92*($E$139/($E$127+$E$139)),),)</f>
        <v>50000</v>
      </c>
      <c r="K14" s="42"/>
      <c r="L14" s="42"/>
      <c r="M14" s="42"/>
      <c r="N14" s="42"/>
      <c r="O14" s="42"/>
      <c r="P14" s="42"/>
      <c r="Q14" s="42"/>
      <c r="R14" s="42"/>
      <c r="S14" s="42"/>
      <c r="T14" s="42"/>
      <c r="U14" s="42"/>
      <c r="V14" s="42"/>
      <c r="W14" s="42"/>
      <c r="X14" s="162"/>
      <c r="Y14" s="162"/>
      <c r="AB14" s="183">
        <v>12</v>
      </c>
    </row>
    <row r="15" spans="1:30" ht="15.75" customHeight="1" x14ac:dyDescent="0.25">
      <c r="A15" s="45"/>
      <c r="B15" s="291"/>
      <c r="C15" s="291"/>
      <c r="D15" s="291"/>
      <c r="E15" s="291"/>
      <c r="F15" s="268"/>
      <c r="G15" s="268"/>
      <c r="H15" s="268"/>
      <c r="I15" s="140" t="s">
        <v>320</v>
      </c>
      <c r="J15" s="229">
        <f>IF($J$139&gt;0,SUM($D$92:$I$92)*(SUM($D$139:$I$139)/(SUM($D$127:$I$127,$D$139:$I$139))),)</f>
        <v>100000</v>
      </c>
      <c r="K15" s="42"/>
      <c r="L15" s="42"/>
      <c r="M15" s="42"/>
      <c r="N15" s="42"/>
      <c r="O15" s="42"/>
      <c r="P15" s="42"/>
      <c r="Q15" s="42"/>
      <c r="R15" s="42"/>
      <c r="S15" s="42"/>
      <c r="T15" s="42"/>
      <c r="U15" s="42"/>
      <c r="V15" s="42"/>
      <c r="W15" s="42"/>
      <c r="X15" s="162"/>
      <c r="Y15" s="162"/>
      <c r="AB15" s="183">
        <v>13</v>
      </c>
    </row>
    <row r="16" spans="1:30" ht="28.7" customHeight="1" x14ac:dyDescent="0.25">
      <c r="A16" s="45"/>
      <c r="B16" s="286" t="s">
        <v>90</v>
      </c>
      <c r="C16" s="286"/>
      <c r="D16" s="292" t="s">
        <v>119</v>
      </c>
      <c r="E16" s="292"/>
      <c r="F16" s="292"/>
      <c r="G16" s="292"/>
      <c r="H16" s="292"/>
      <c r="I16" s="292"/>
      <c r="J16" s="292"/>
      <c r="K16" s="42"/>
      <c r="L16" s="42"/>
      <c r="M16" s="42"/>
      <c r="N16" s="42"/>
      <c r="O16" s="42"/>
      <c r="P16" s="42"/>
      <c r="Q16" s="42"/>
      <c r="R16" s="42"/>
      <c r="S16" s="42"/>
      <c r="T16" s="42"/>
      <c r="U16" s="42"/>
      <c r="V16" s="42"/>
      <c r="W16" s="42"/>
      <c r="X16" s="162"/>
      <c r="Y16" s="162"/>
      <c r="AB16" s="183">
        <v>14</v>
      </c>
    </row>
    <row r="17" spans="1:28" ht="221.25" customHeight="1" x14ac:dyDescent="0.25">
      <c r="A17" s="45"/>
      <c r="B17" s="271" t="s">
        <v>387</v>
      </c>
      <c r="C17" s="271"/>
      <c r="D17" s="271"/>
      <c r="E17" s="271"/>
      <c r="F17" s="271"/>
      <c r="G17" s="271"/>
      <c r="H17" s="271"/>
      <c r="I17" s="271"/>
      <c r="J17" s="271"/>
      <c r="K17" s="42"/>
      <c r="L17" s="42"/>
      <c r="M17" s="42"/>
      <c r="N17" s="42"/>
      <c r="O17" s="42"/>
      <c r="P17" s="42"/>
      <c r="Q17" s="42"/>
      <c r="R17" s="42"/>
      <c r="S17" s="42"/>
      <c r="T17" s="42"/>
      <c r="U17" s="42"/>
      <c r="V17" s="42"/>
      <c r="W17" s="42"/>
      <c r="X17" s="162"/>
      <c r="Y17" s="162"/>
      <c r="AB17" s="184">
        <v>15</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W18" s="42"/>
      <c r="X18" s="162"/>
      <c r="Y18" s="162"/>
    </row>
    <row r="19" spans="1:28" s="40" customFormat="1" ht="17.25" customHeight="1" x14ac:dyDescent="0.25">
      <c r="A19" s="75"/>
      <c r="B19" s="142" t="s">
        <v>271</v>
      </c>
      <c r="C19" s="77"/>
      <c r="D19" s="77"/>
      <c r="E19" s="77"/>
      <c r="F19" s="77"/>
      <c r="G19" s="77"/>
      <c r="H19" s="77"/>
      <c r="I19" s="77"/>
      <c r="J19" s="77"/>
      <c r="K19" s="47"/>
      <c r="L19" s="47"/>
      <c r="M19" s="47"/>
      <c r="N19" s="47"/>
      <c r="O19" s="47"/>
      <c r="P19" s="47"/>
      <c r="Q19" s="47"/>
      <c r="R19" s="47"/>
      <c r="S19" s="47"/>
      <c r="T19" s="47"/>
      <c r="U19" s="47"/>
      <c r="V19" s="47"/>
      <c r="W19" s="47"/>
      <c r="X19" s="164" t="s">
        <v>218</v>
      </c>
      <c r="Y19" s="164" t="b">
        <v>0</v>
      </c>
    </row>
    <row r="20" spans="1:28"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42"/>
      <c r="X20" s="164" t="s">
        <v>264</v>
      </c>
      <c r="Y20" s="164" t="b">
        <v>1</v>
      </c>
    </row>
    <row r="21" spans="1:28"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42"/>
      <c r="X21" s="164" t="s">
        <v>265</v>
      </c>
      <c r="Y21" s="165" t="b">
        <v>0</v>
      </c>
    </row>
    <row r="22" spans="1:28" ht="83.25" customHeight="1" x14ac:dyDescent="0.25">
      <c r="A22" s="72"/>
      <c r="B22" s="271" t="s">
        <v>365</v>
      </c>
      <c r="C22" s="271"/>
      <c r="D22" s="271" t="s">
        <v>364</v>
      </c>
      <c r="E22" s="271"/>
      <c r="F22" s="271"/>
      <c r="G22" s="271" t="s">
        <v>366</v>
      </c>
      <c r="H22" s="271"/>
      <c r="I22" s="271"/>
      <c r="J22" s="271"/>
      <c r="K22" s="42"/>
      <c r="L22" s="42"/>
      <c r="M22" s="42"/>
      <c r="N22" s="42"/>
      <c r="O22" s="42"/>
      <c r="P22" s="42"/>
      <c r="Q22" s="42"/>
      <c r="R22" s="42"/>
      <c r="S22" s="42"/>
      <c r="T22" s="42"/>
      <c r="U22" s="42"/>
      <c r="V22" s="42"/>
      <c r="W22" s="42"/>
      <c r="X22" s="164" t="s">
        <v>266</v>
      </c>
      <c r="Y22" s="179" t="b">
        <v>0</v>
      </c>
    </row>
    <row r="23" spans="1:28" x14ac:dyDescent="0.25">
      <c r="A23" s="72"/>
      <c r="B23" s="53"/>
      <c r="C23" s="53"/>
      <c r="D23" s="53"/>
      <c r="E23" s="53"/>
      <c r="F23" s="53"/>
      <c r="G23" s="53"/>
      <c r="H23" s="53"/>
      <c r="I23" s="53"/>
      <c r="J23" s="53"/>
      <c r="K23" s="42"/>
      <c r="L23" s="42"/>
      <c r="M23" s="42"/>
      <c r="N23" s="42"/>
      <c r="O23" s="42"/>
      <c r="P23" s="42"/>
      <c r="Q23" s="42"/>
      <c r="R23" s="42"/>
      <c r="S23" s="42"/>
      <c r="T23" s="42"/>
      <c r="U23" s="42"/>
      <c r="V23" s="42"/>
      <c r="W23" s="42"/>
      <c r="X23" s="164" t="s">
        <v>267</v>
      </c>
      <c r="Y23" s="179" t="b">
        <v>0</v>
      </c>
    </row>
    <row r="24" spans="1:28" x14ac:dyDescent="0.25">
      <c r="A24" s="72" t="s">
        <v>139</v>
      </c>
      <c r="B24" s="54" t="s">
        <v>263</v>
      </c>
      <c r="C24" s="54"/>
      <c r="D24" s="53"/>
      <c r="E24" s="53"/>
      <c r="F24" s="53"/>
      <c r="G24" s="53"/>
      <c r="H24" s="53"/>
      <c r="I24" s="53"/>
      <c r="J24" s="53"/>
      <c r="K24" s="42"/>
      <c r="L24" s="42"/>
      <c r="M24" s="42"/>
      <c r="N24" s="42"/>
      <c r="O24" s="42"/>
      <c r="P24" s="42"/>
      <c r="Q24" s="42"/>
      <c r="R24" s="42"/>
      <c r="S24" s="42"/>
      <c r="T24" s="42"/>
      <c r="U24" s="42"/>
      <c r="V24" s="42"/>
      <c r="W24" s="42"/>
      <c r="X24" s="164" t="s">
        <v>260</v>
      </c>
      <c r="Y24" s="165" t="b">
        <v>0</v>
      </c>
    </row>
    <row r="25" spans="1:28"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42"/>
      <c r="X25" s="164" t="s">
        <v>219</v>
      </c>
      <c r="Y25" s="165" t="b">
        <v>0</v>
      </c>
    </row>
    <row r="26" spans="1:28" ht="15" customHeight="1" x14ac:dyDescent="0.25">
      <c r="A26" s="72" t="s">
        <v>140</v>
      </c>
      <c r="B26" s="54" t="s">
        <v>270</v>
      </c>
      <c r="C26" s="54"/>
      <c r="D26" s="54"/>
      <c r="E26" s="54"/>
      <c r="F26" s="54"/>
      <c r="G26" s="54"/>
      <c r="H26" s="54"/>
      <c r="I26" s="54"/>
      <c r="J26" s="54"/>
      <c r="K26" s="42"/>
      <c r="L26" s="42"/>
      <c r="M26" s="42"/>
      <c r="N26" s="42"/>
      <c r="O26" s="42"/>
      <c r="P26" s="42"/>
      <c r="Q26" s="42"/>
      <c r="R26" s="42"/>
      <c r="S26" s="42"/>
      <c r="T26" s="42"/>
      <c r="U26" s="42"/>
      <c r="V26" s="42"/>
      <c r="W26" s="42"/>
      <c r="X26" s="164" t="s">
        <v>220</v>
      </c>
      <c r="Y26" s="165" t="b">
        <v>0</v>
      </c>
    </row>
    <row r="27" spans="1:28"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42"/>
      <c r="X27" s="164" t="s">
        <v>261</v>
      </c>
      <c r="Y27" s="179" t="b">
        <v>1</v>
      </c>
    </row>
    <row r="28" spans="1:28" x14ac:dyDescent="0.25">
      <c r="A28" s="72"/>
      <c r="B28" s="53"/>
      <c r="C28" s="53"/>
      <c r="D28" s="53"/>
      <c r="E28" s="53"/>
      <c r="F28" s="53"/>
      <c r="G28" s="53"/>
      <c r="H28" s="53"/>
      <c r="I28" s="53"/>
      <c r="J28" s="53"/>
      <c r="K28" s="42"/>
      <c r="L28" s="42"/>
      <c r="M28" s="42"/>
      <c r="N28" s="42"/>
      <c r="O28" s="42"/>
      <c r="P28" s="42"/>
      <c r="Q28" s="42"/>
      <c r="R28" s="42"/>
      <c r="S28" s="42"/>
      <c r="T28" s="42"/>
      <c r="U28" s="42"/>
      <c r="V28" s="42"/>
      <c r="W28" s="42"/>
    </row>
    <row r="29" spans="1:28" x14ac:dyDescent="0.25">
      <c r="A29" s="72" t="s">
        <v>162</v>
      </c>
      <c r="B29" s="266" t="s">
        <v>235</v>
      </c>
      <c r="C29" s="266"/>
      <c r="D29" s="266"/>
      <c r="E29" s="53"/>
      <c r="F29" s="53"/>
      <c r="G29" s="53"/>
      <c r="H29" s="53"/>
      <c r="I29" s="53"/>
      <c r="J29" s="55"/>
      <c r="K29" s="42"/>
      <c r="L29" s="42"/>
      <c r="M29" s="42"/>
      <c r="N29" s="42"/>
      <c r="O29" s="42"/>
      <c r="P29" s="42"/>
      <c r="Q29" s="42"/>
      <c r="R29" s="42"/>
      <c r="S29" s="42"/>
      <c r="T29" s="42"/>
      <c r="U29" s="42"/>
      <c r="V29" s="42"/>
      <c r="W29" s="42"/>
      <c r="X29" s="164" t="s">
        <v>268</v>
      </c>
      <c r="Y29" s="179" t="b">
        <v>0</v>
      </c>
    </row>
    <row r="30" spans="1:28" x14ac:dyDescent="0.25">
      <c r="A30" s="72"/>
      <c r="B30" s="53"/>
      <c r="C30" s="53"/>
      <c r="D30" s="53"/>
      <c r="E30" s="53"/>
      <c r="F30" s="53"/>
      <c r="G30" s="53"/>
      <c r="H30" s="53"/>
      <c r="I30" s="53"/>
      <c r="J30" s="53"/>
      <c r="K30" s="42"/>
      <c r="L30" s="42"/>
      <c r="M30" s="42"/>
      <c r="N30" s="42"/>
      <c r="O30" s="42"/>
      <c r="P30" s="42"/>
      <c r="Q30" s="42"/>
      <c r="R30" s="42"/>
      <c r="S30" s="42"/>
      <c r="T30" s="42"/>
      <c r="U30" s="42"/>
      <c r="V30" s="42"/>
      <c r="W30" s="42"/>
      <c r="X30" s="164" t="s">
        <v>269</v>
      </c>
      <c r="Y30" s="179" t="b">
        <v>1</v>
      </c>
    </row>
    <row r="31" spans="1:28"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80"/>
      <c r="X31" s="164" t="s">
        <v>225</v>
      </c>
      <c r="Y31" s="165" t="b">
        <v>0</v>
      </c>
    </row>
    <row r="32" spans="1:28"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48"/>
      <c r="X32" s="164" t="s">
        <v>226</v>
      </c>
      <c r="Y32" s="165" t="b">
        <v>0</v>
      </c>
    </row>
    <row r="33" spans="1:35"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48"/>
      <c r="X33" s="164" t="s">
        <v>227</v>
      </c>
      <c r="Y33" s="165" t="b">
        <v>1</v>
      </c>
    </row>
    <row r="34" spans="1:35" ht="15.75" customHeight="1" x14ac:dyDescent="0.4">
      <c r="A34" s="76" t="s">
        <v>135</v>
      </c>
      <c r="B34" s="71" t="s">
        <v>367</v>
      </c>
      <c r="C34" s="53"/>
      <c r="D34" s="53"/>
      <c r="E34" s="53"/>
      <c r="F34" s="53"/>
      <c r="G34" s="53"/>
      <c r="H34" s="53"/>
      <c r="I34" s="53"/>
      <c r="J34" s="53"/>
      <c r="K34" s="42"/>
      <c r="L34" s="48"/>
      <c r="M34" s="48"/>
      <c r="N34" s="48"/>
      <c r="O34" s="48"/>
      <c r="P34" s="48"/>
      <c r="Q34" s="48"/>
      <c r="R34" s="48"/>
      <c r="S34" s="48"/>
      <c r="T34" s="48"/>
      <c r="U34" s="48"/>
      <c r="V34" s="48"/>
      <c r="W34" s="48"/>
      <c r="X34" s="165"/>
      <c r="Y34" s="165"/>
    </row>
    <row r="35" spans="1:35" ht="15.75" x14ac:dyDescent="0.25">
      <c r="A35" s="72"/>
      <c r="B35" s="56"/>
      <c r="C35" s="53"/>
      <c r="D35" s="53"/>
      <c r="E35" s="53"/>
      <c r="F35" s="53"/>
      <c r="G35" s="53"/>
      <c r="H35" s="53"/>
      <c r="I35" s="53"/>
      <c r="J35" s="53"/>
      <c r="K35" s="42"/>
      <c r="L35" s="42"/>
      <c r="M35" s="42"/>
      <c r="N35" s="42"/>
      <c r="O35" s="42"/>
      <c r="P35" s="42"/>
      <c r="Q35" s="42"/>
      <c r="R35" s="42"/>
      <c r="S35" s="42"/>
      <c r="T35" s="42"/>
      <c r="U35" s="42"/>
      <c r="V35" s="42"/>
      <c r="W35" s="42"/>
      <c r="X35" s="164" t="s">
        <v>216</v>
      </c>
      <c r="Y35" s="164" t="b">
        <v>0</v>
      </c>
    </row>
    <row r="36" spans="1:35" ht="16.7" customHeight="1" x14ac:dyDescent="0.25">
      <c r="A36" s="76" t="s">
        <v>136</v>
      </c>
      <c r="B36" s="269" t="s">
        <v>224</v>
      </c>
      <c r="C36" s="269"/>
      <c r="D36" s="269"/>
      <c r="E36" s="269"/>
      <c r="F36" s="269"/>
      <c r="G36" s="269"/>
      <c r="H36" s="42"/>
      <c r="I36" s="42"/>
      <c r="J36" s="42"/>
      <c r="K36" s="42"/>
      <c r="L36" s="42"/>
      <c r="M36" s="42"/>
      <c r="N36" s="42"/>
      <c r="O36" s="42"/>
      <c r="P36" s="42"/>
      <c r="Q36" s="42"/>
      <c r="R36" s="42"/>
      <c r="S36" s="42"/>
      <c r="T36" s="42"/>
      <c r="U36" s="42"/>
      <c r="V36" s="42"/>
      <c r="W36" s="42"/>
      <c r="X36" s="164" t="s">
        <v>217</v>
      </c>
      <c r="Y36" s="164" t="b">
        <v>1</v>
      </c>
    </row>
    <row r="37" spans="1:35" ht="30" customHeight="1" x14ac:dyDescent="0.25">
      <c r="A37" s="76"/>
      <c r="B37" s="281" t="s">
        <v>120</v>
      </c>
      <c r="C37" s="281"/>
      <c r="D37" s="281"/>
      <c r="E37" s="281"/>
      <c r="F37" s="281"/>
      <c r="G37" s="281"/>
      <c r="H37" s="281"/>
      <c r="I37" s="281"/>
      <c r="J37" s="281"/>
      <c r="K37" s="42"/>
      <c r="L37" s="42"/>
      <c r="M37" s="42"/>
      <c r="N37" s="42"/>
      <c r="O37" s="42"/>
      <c r="P37" s="42"/>
      <c r="Q37" s="42"/>
      <c r="R37" s="42"/>
      <c r="S37" s="42"/>
      <c r="T37" s="42"/>
      <c r="U37" s="42"/>
      <c r="V37" s="42"/>
      <c r="W37" s="42"/>
      <c r="Y37" s="162"/>
    </row>
    <row r="38" spans="1:35" ht="33" customHeight="1" x14ac:dyDescent="0.25">
      <c r="A38" s="76"/>
      <c r="B38" s="282" t="s">
        <v>370</v>
      </c>
      <c r="C38" s="283"/>
      <c r="D38" s="283"/>
      <c r="E38" s="283"/>
      <c r="F38" s="283"/>
      <c r="G38" s="283"/>
      <c r="H38" s="283"/>
      <c r="I38" s="283"/>
      <c r="J38" s="284"/>
      <c r="K38" s="42"/>
      <c r="L38" s="42"/>
      <c r="M38" s="42"/>
      <c r="N38" s="42"/>
      <c r="O38" s="42"/>
      <c r="P38" s="42"/>
      <c r="Q38" s="42"/>
      <c r="R38" s="42"/>
      <c r="S38" s="42"/>
      <c r="T38" s="42"/>
      <c r="U38" s="42"/>
      <c r="V38" s="42"/>
      <c r="W38" s="42"/>
      <c r="X38" s="162"/>
      <c r="Y38" s="162"/>
    </row>
    <row r="39" spans="1:35" x14ac:dyDescent="0.25">
      <c r="A39" s="76"/>
      <c r="B39" s="58"/>
      <c r="C39" s="58"/>
      <c r="D39" s="58"/>
      <c r="E39" s="58"/>
      <c r="F39" s="58"/>
      <c r="G39" s="58"/>
      <c r="H39" s="58"/>
      <c r="I39" s="58"/>
      <c r="J39" s="58"/>
      <c r="K39" s="42"/>
      <c r="L39" s="42"/>
      <c r="M39" s="42"/>
      <c r="N39" s="42"/>
      <c r="O39" s="42"/>
      <c r="P39" s="42"/>
      <c r="Q39" s="42"/>
      <c r="R39" s="42"/>
      <c r="S39" s="42"/>
      <c r="T39" s="42"/>
      <c r="U39" s="42"/>
      <c r="V39" s="42"/>
      <c r="W39" s="42"/>
      <c r="Y39" s="162"/>
    </row>
    <row r="40" spans="1:35" s="40" customFormat="1" ht="15" customHeight="1" x14ac:dyDescent="0.25">
      <c r="A40" s="76" t="s">
        <v>137</v>
      </c>
      <c r="B40" s="269" t="s">
        <v>358</v>
      </c>
      <c r="C40" s="269"/>
      <c r="D40" s="269"/>
      <c r="E40" s="269"/>
      <c r="F40" s="269"/>
      <c r="G40" s="269"/>
      <c r="H40" s="269"/>
      <c r="I40" s="269"/>
      <c r="J40" s="269"/>
      <c r="K40" s="44"/>
      <c r="L40" s="44"/>
      <c r="M40" s="44"/>
      <c r="N40" s="44"/>
      <c r="O40" s="44"/>
      <c r="P40" s="44"/>
      <c r="Q40" s="44"/>
      <c r="R40" s="44"/>
      <c r="S40" s="44"/>
      <c r="T40" s="44"/>
      <c r="U40" s="44"/>
      <c r="V40" s="44"/>
      <c r="W40" s="44"/>
      <c r="X40" s="163"/>
      <c r="Y40" s="163"/>
    </row>
    <row r="41" spans="1:35" x14ac:dyDescent="0.25">
      <c r="A41" s="76"/>
      <c r="B41" s="53"/>
      <c r="C41" s="53"/>
      <c r="D41" s="53"/>
      <c r="E41" s="53"/>
      <c r="F41" s="53"/>
      <c r="G41" s="53"/>
      <c r="H41" s="53"/>
      <c r="I41" s="53"/>
      <c r="J41" s="53"/>
      <c r="K41" s="42"/>
      <c r="L41" s="42"/>
      <c r="M41" s="42"/>
      <c r="N41" s="42"/>
      <c r="O41" s="42"/>
      <c r="P41" s="42"/>
      <c r="Q41" s="42"/>
      <c r="R41" s="42"/>
      <c r="S41" s="42"/>
      <c r="T41" s="42"/>
      <c r="U41" s="42"/>
      <c r="V41" s="42"/>
      <c r="W41" s="42"/>
      <c r="X41" s="228" t="s">
        <v>350</v>
      </c>
      <c r="Y41" s="162" t="b">
        <v>1</v>
      </c>
    </row>
    <row r="42" spans="1:35" s="40" customFormat="1" ht="15" customHeight="1" x14ac:dyDescent="0.25">
      <c r="A42" s="76" t="s">
        <v>145</v>
      </c>
      <c r="B42" s="269" t="s">
        <v>124</v>
      </c>
      <c r="C42" s="269"/>
      <c r="D42" s="269"/>
      <c r="E42" s="269"/>
      <c r="F42" s="269"/>
      <c r="G42" s="269"/>
      <c r="H42" s="269"/>
      <c r="I42" s="269"/>
      <c r="J42" s="269"/>
      <c r="K42" s="44"/>
      <c r="L42" s="44"/>
      <c r="M42" s="44"/>
      <c r="N42" s="44"/>
      <c r="O42" s="44"/>
      <c r="P42" s="44"/>
      <c r="Q42" s="44"/>
      <c r="R42" s="44"/>
      <c r="S42" s="44"/>
      <c r="T42" s="44"/>
      <c r="U42" s="44"/>
      <c r="V42" s="44"/>
      <c r="W42" s="44"/>
      <c r="X42" s="228" t="s">
        <v>349</v>
      </c>
      <c r="Y42" s="163" t="b">
        <v>1</v>
      </c>
    </row>
    <row r="43" spans="1:35" ht="113.25" customHeight="1" x14ac:dyDescent="0.25">
      <c r="A43" s="76"/>
      <c r="B43" s="293" t="s">
        <v>375</v>
      </c>
      <c r="C43" s="294"/>
      <c r="D43" s="294"/>
      <c r="E43" s="294"/>
      <c r="F43" s="294"/>
      <c r="G43" s="294"/>
      <c r="H43" s="294"/>
      <c r="I43" s="294"/>
      <c r="J43" s="295"/>
      <c r="K43" s="42"/>
      <c r="L43" s="42"/>
      <c r="M43" s="42"/>
      <c r="N43" s="42"/>
      <c r="O43" s="42"/>
      <c r="P43" s="42"/>
      <c r="Q43" s="42"/>
      <c r="R43" s="42"/>
      <c r="S43" s="42"/>
      <c r="T43" s="42"/>
      <c r="U43" s="42"/>
      <c r="V43" s="42"/>
      <c r="W43" s="42"/>
      <c r="X43" s="162"/>
      <c r="Y43" s="162"/>
    </row>
    <row r="44" spans="1:35" s="40" customFormat="1" x14ac:dyDescent="0.25">
      <c r="A44" s="76" t="s">
        <v>145</v>
      </c>
      <c r="B44" s="269" t="s">
        <v>210</v>
      </c>
      <c r="C44" s="269"/>
      <c r="D44" s="269"/>
      <c r="E44" s="269"/>
      <c r="F44" s="269"/>
      <c r="G44" s="269"/>
      <c r="H44" s="269"/>
      <c r="I44" s="269"/>
      <c r="J44" s="269"/>
      <c r="K44" s="44"/>
      <c r="L44" s="44"/>
      <c r="M44" s="44"/>
      <c r="N44" s="44"/>
      <c r="O44" s="44"/>
      <c r="P44" s="44"/>
      <c r="Q44" s="44"/>
      <c r="R44" s="44"/>
      <c r="S44" s="44"/>
      <c r="T44" s="44"/>
      <c r="U44" s="44"/>
      <c r="V44" s="44"/>
      <c r="W44" s="44"/>
      <c r="X44" s="163"/>
      <c r="Y44" s="163"/>
    </row>
    <row r="45" spans="1:35" ht="46.5" customHeight="1" x14ac:dyDescent="0.25">
      <c r="A45" s="76"/>
      <c r="B45" s="278" t="s">
        <v>369</v>
      </c>
      <c r="C45" s="279"/>
      <c r="D45" s="279"/>
      <c r="E45" s="279"/>
      <c r="F45" s="279"/>
      <c r="G45" s="279"/>
      <c r="H45" s="279"/>
      <c r="I45" s="279"/>
      <c r="J45" s="280"/>
      <c r="K45" s="42"/>
      <c r="L45" s="42"/>
      <c r="M45" s="42"/>
      <c r="N45" s="42"/>
      <c r="O45" s="42"/>
      <c r="P45" s="42"/>
      <c r="Q45" s="42"/>
      <c r="R45" s="42"/>
      <c r="S45" s="42"/>
      <c r="T45" s="42"/>
      <c r="U45" s="42"/>
      <c r="V45" s="42"/>
      <c r="W45" s="42"/>
      <c r="X45" s="162"/>
      <c r="Y45" s="162"/>
    </row>
    <row r="46" spans="1:35" x14ac:dyDescent="0.25">
      <c r="A46" s="76"/>
      <c r="B46" s="58"/>
      <c r="C46" s="58"/>
      <c r="D46" s="58"/>
      <c r="E46" s="58"/>
      <c r="F46" s="58"/>
      <c r="G46" s="58"/>
      <c r="H46" s="58"/>
      <c r="I46" s="58"/>
      <c r="J46" s="58"/>
      <c r="K46" s="42"/>
      <c r="L46" s="42"/>
      <c r="M46" s="42"/>
      <c r="N46" s="42"/>
      <c r="O46" s="42"/>
      <c r="P46" s="42"/>
      <c r="Q46" s="42"/>
      <c r="R46" s="42"/>
      <c r="S46" s="42"/>
      <c r="T46" s="42"/>
      <c r="U46" s="42"/>
      <c r="V46" s="42"/>
      <c r="W46" s="42"/>
      <c r="X46" s="162"/>
      <c r="Y46" s="162"/>
      <c r="AA46" s="182" t="s">
        <v>232</v>
      </c>
      <c r="AB46" s="194" t="s">
        <v>286</v>
      </c>
    </row>
    <row r="47" spans="1:35" s="40" customFormat="1" ht="30" customHeight="1" x14ac:dyDescent="0.25">
      <c r="A47" s="76" t="s">
        <v>348</v>
      </c>
      <c r="B47" s="269" t="s">
        <v>125</v>
      </c>
      <c r="C47" s="269"/>
      <c r="D47" s="269"/>
      <c r="E47" s="269"/>
      <c r="F47" s="269"/>
      <c r="G47" s="269"/>
      <c r="H47" s="269"/>
      <c r="I47" s="269"/>
      <c r="J47" s="269"/>
      <c r="K47" s="44"/>
      <c r="L47" s="44"/>
      <c r="M47" s="44"/>
      <c r="N47" s="44"/>
      <c r="O47" s="44"/>
      <c r="P47" s="44"/>
      <c r="Q47" s="44"/>
      <c r="R47" s="44"/>
      <c r="S47" s="44"/>
      <c r="T47" s="44"/>
      <c r="U47" s="44"/>
      <c r="V47" s="44"/>
      <c r="W47" s="44"/>
      <c r="X47" s="163"/>
      <c r="Y47" s="163"/>
      <c r="AA47" s="182" t="s">
        <v>231</v>
      </c>
      <c r="AB47" s="194" t="s">
        <v>292</v>
      </c>
    </row>
    <row r="48" spans="1:35" ht="21" customHeight="1" x14ac:dyDescent="0.25">
      <c r="A48" s="149" t="s">
        <v>92</v>
      </c>
      <c r="B48" s="287" t="s">
        <v>290</v>
      </c>
      <c r="C48" s="288"/>
      <c r="D48" s="289" t="s">
        <v>372</v>
      </c>
      <c r="E48" s="289"/>
      <c r="F48" s="289"/>
      <c r="G48" s="289"/>
      <c r="H48" s="289"/>
      <c r="I48" s="289"/>
      <c r="J48" s="290"/>
      <c r="K48" s="42"/>
      <c r="L48" s="42"/>
      <c r="M48" s="42"/>
      <c r="N48" s="42"/>
      <c r="O48" s="42"/>
      <c r="P48" s="42"/>
      <c r="Q48" s="42"/>
      <c r="R48" s="42"/>
      <c r="S48" s="42"/>
      <c r="T48" s="42"/>
      <c r="U48" s="42"/>
      <c r="V48" s="42"/>
      <c r="W48" s="42"/>
      <c r="X48" s="162"/>
      <c r="Y48" s="162"/>
      <c r="AA48" s="182" t="s">
        <v>233</v>
      </c>
      <c r="AB48" s="194" t="s">
        <v>293</v>
      </c>
      <c r="AC48" s="194"/>
      <c r="AD48" s="194"/>
      <c r="AE48" s="194"/>
      <c r="AF48" s="194"/>
      <c r="AG48" s="194"/>
      <c r="AH48" s="194"/>
      <c r="AI48" s="194"/>
    </row>
    <row r="49" spans="1:35" ht="21" customHeight="1" x14ac:dyDescent="0.25">
      <c r="A49" s="149" t="s">
        <v>93</v>
      </c>
      <c r="B49" s="287" t="s">
        <v>290</v>
      </c>
      <c r="C49" s="288"/>
      <c r="D49" s="289" t="s">
        <v>373</v>
      </c>
      <c r="E49" s="289"/>
      <c r="F49" s="289"/>
      <c r="G49" s="289"/>
      <c r="H49" s="289"/>
      <c r="I49" s="289"/>
      <c r="J49" s="290"/>
      <c r="K49" s="42"/>
      <c r="L49" s="42"/>
      <c r="M49" s="42"/>
      <c r="N49" s="42"/>
      <c r="O49" s="42"/>
      <c r="P49" s="42"/>
      <c r="Q49" s="42"/>
      <c r="R49" s="42"/>
      <c r="S49" s="42"/>
      <c r="T49" s="42"/>
      <c r="U49" s="42"/>
      <c r="V49" s="42"/>
      <c r="W49" s="42"/>
      <c r="X49" s="162"/>
      <c r="Y49" s="162"/>
      <c r="AA49" s="182" t="s">
        <v>234</v>
      </c>
      <c r="AB49" s="194" t="s">
        <v>299</v>
      </c>
      <c r="AC49" s="194"/>
      <c r="AD49" s="194"/>
      <c r="AE49" s="194"/>
      <c r="AF49" s="194"/>
      <c r="AG49" s="194"/>
      <c r="AH49" s="194"/>
      <c r="AI49" s="194"/>
    </row>
    <row r="50" spans="1:35" ht="21" customHeight="1" x14ac:dyDescent="0.25">
      <c r="A50" s="149" t="s">
        <v>94</v>
      </c>
      <c r="B50" s="287" t="s">
        <v>290</v>
      </c>
      <c r="C50" s="288"/>
      <c r="D50" s="289" t="s">
        <v>374</v>
      </c>
      <c r="E50" s="289"/>
      <c r="F50" s="289"/>
      <c r="G50" s="289"/>
      <c r="H50" s="289"/>
      <c r="I50" s="289"/>
      <c r="J50" s="290"/>
      <c r="K50" s="42"/>
      <c r="L50" s="42"/>
      <c r="M50" s="42"/>
      <c r="N50" s="42"/>
      <c r="O50" s="42"/>
      <c r="P50" s="42"/>
      <c r="Q50" s="42"/>
      <c r="R50" s="42"/>
      <c r="S50" s="42"/>
      <c r="T50" s="42"/>
      <c r="U50" s="42"/>
      <c r="V50" s="42"/>
      <c r="W50" s="42"/>
      <c r="X50" s="162"/>
      <c r="Y50" s="162"/>
      <c r="AA50" s="182" t="s">
        <v>251</v>
      </c>
      <c r="AB50" s="218" t="s">
        <v>343</v>
      </c>
      <c r="AC50" s="194"/>
      <c r="AD50" s="194"/>
      <c r="AE50" s="194"/>
      <c r="AF50" s="194"/>
      <c r="AG50" s="194"/>
      <c r="AH50" s="194"/>
      <c r="AI50" s="194"/>
    </row>
    <row r="51" spans="1:35"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42"/>
      <c r="X51" s="162"/>
      <c r="Y51" s="162"/>
      <c r="AA51" s="182" t="s">
        <v>252</v>
      </c>
      <c r="AB51" s="194" t="s">
        <v>294</v>
      </c>
    </row>
    <row r="52" spans="1:35"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80"/>
      <c r="X52" s="162"/>
      <c r="Y52" s="162"/>
      <c r="AB52" s="194" t="s">
        <v>295</v>
      </c>
    </row>
    <row r="53" spans="1:35"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48"/>
      <c r="X53" s="162"/>
      <c r="Y53" s="162"/>
      <c r="AB53" s="194" t="s">
        <v>296</v>
      </c>
    </row>
    <row r="54" spans="1:35" x14ac:dyDescent="0.25">
      <c r="A54" s="74"/>
      <c r="B54" s="53"/>
      <c r="C54" s="53"/>
      <c r="D54" s="53"/>
      <c r="E54" s="53"/>
      <c r="F54" s="53"/>
      <c r="G54" s="53"/>
      <c r="H54" s="53"/>
      <c r="I54" s="53"/>
      <c r="J54" s="53"/>
      <c r="K54" s="42"/>
      <c r="L54" s="42"/>
      <c r="M54" s="42"/>
      <c r="N54" s="42"/>
      <c r="O54" s="42"/>
      <c r="P54" s="42"/>
      <c r="Q54" s="42"/>
      <c r="R54" s="42"/>
      <c r="S54" s="42"/>
      <c r="T54" s="42"/>
      <c r="U54" s="42"/>
      <c r="V54" s="42"/>
      <c r="W54" s="42"/>
      <c r="X54" s="162"/>
      <c r="Y54" s="162"/>
      <c r="AB54" s="194" t="s">
        <v>297</v>
      </c>
    </row>
    <row r="55" spans="1:35" outlineLevel="1" x14ac:dyDescent="0.25">
      <c r="A55" s="75"/>
      <c r="B55" s="142" t="s">
        <v>148</v>
      </c>
      <c r="C55" s="77"/>
      <c r="D55" s="77"/>
      <c r="E55" s="77"/>
      <c r="F55" s="77"/>
      <c r="G55" s="77"/>
      <c r="H55" s="77"/>
      <c r="I55" s="77"/>
      <c r="J55" s="77"/>
      <c r="K55" s="47"/>
      <c r="L55" s="47"/>
      <c r="M55" s="47"/>
      <c r="N55" s="47"/>
      <c r="O55" s="47"/>
      <c r="P55" s="47"/>
      <c r="Q55" s="47"/>
      <c r="R55" s="47"/>
      <c r="S55" s="47"/>
      <c r="T55" s="47"/>
      <c r="U55" s="47"/>
      <c r="V55" s="47"/>
      <c r="W55" s="47"/>
      <c r="X55" s="162"/>
      <c r="Y55" s="162"/>
      <c r="AB55" s="194" t="s">
        <v>298</v>
      </c>
    </row>
    <row r="56" spans="1:35"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42"/>
      <c r="X56" s="162"/>
      <c r="Y56" s="162"/>
      <c r="AB56" s="194" t="s">
        <v>285</v>
      </c>
    </row>
    <row r="57" spans="1:35" outlineLevel="1" x14ac:dyDescent="0.25">
      <c r="A57" s="76" t="s">
        <v>152</v>
      </c>
      <c r="B57" s="270" t="s">
        <v>153</v>
      </c>
      <c r="C57" s="270"/>
      <c r="D57" s="270"/>
      <c r="E57" s="270"/>
      <c r="F57" s="270"/>
      <c r="G57" s="270"/>
      <c r="H57" s="270"/>
      <c r="I57" s="270"/>
      <c r="J57" s="270"/>
      <c r="K57" s="42"/>
      <c r="L57" s="42"/>
      <c r="M57" s="42"/>
      <c r="N57" s="42"/>
      <c r="O57" s="42"/>
      <c r="P57" s="42"/>
      <c r="Q57" s="42"/>
      <c r="R57" s="42"/>
      <c r="S57" s="42"/>
      <c r="T57" s="42"/>
      <c r="U57" s="42"/>
      <c r="V57" s="42"/>
      <c r="W57" s="42"/>
      <c r="X57" s="162"/>
      <c r="Y57" s="162"/>
      <c r="AB57" s="194" t="s">
        <v>283</v>
      </c>
    </row>
    <row r="58" spans="1:35" ht="28.5" customHeight="1" outlineLevel="1" x14ac:dyDescent="0.25">
      <c r="A58" s="42"/>
      <c r="B58" s="282" t="s">
        <v>370</v>
      </c>
      <c r="C58" s="283"/>
      <c r="D58" s="283"/>
      <c r="E58" s="283"/>
      <c r="F58" s="283"/>
      <c r="G58" s="283"/>
      <c r="H58" s="283"/>
      <c r="I58" s="283"/>
      <c r="J58" s="284"/>
      <c r="K58" s="42"/>
      <c r="L58" s="42"/>
      <c r="M58" s="42"/>
      <c r="N58" s="42"/>
      <c r="O58" s="42"/>
      <c r="P58" s="42"/>
      <c r="Q58" s="42"/>
      <c r="R58" s="42"/>
      <c r="S58" s="42"/>
      <c r="T58" s="42"/>
      <c r="U58" s="42"/>
      <c r="V58" s="42"/>
      <c r="W58" s="42"/>
      <c r="X58" s="162"/>
      <c r="Y58" s="162"/>
      <c r="AB58" s="194" t="s">
        <v>284</v>
      </c>
    </row>
    <row r="59" spans="1:35" x14ac:dyDescent="0.25">
      <c r="A59" s="42"/>
      <c r="B59" s="42"/>
      <c r="C59" s="42"/>
      <c r="D59" s="42"/>
      <c r="E59" s="42"/>
      <c r="F59" s="42"/>
      <c r="G59" s="42"/>
      <c r="H59" s="42"/>
      <c r="I59" s="42"/>
      <c r="J59" s="42"/>
      <c r="K59" s="42"/>
      <c r="L59" s="42"/>
      <c r="M59" s="42"/>
      <c r="N59" s="42"/>
      <c r="O59" s="42"/>
      <c r="P59" s="42"/>
      <c r="Q59" s="42"/>
      <c r="R59" s="42"/>
      <c r="S59" s="42"/>
      <c r="T59" s="42"/>
      <c r="U59" s="42"/>
      <c r="V59" s="42"/>
      <c r="W59" s="42"/>
      <c r="X59" s="162"/>
      <c r="Y59" s="162"/>
      <c r="AB59" s="218" t="s">
        <v>344</v>
      </c>
    </row>
    <row r="60" spans="1:35" hidden="1" outlineLevel="1" x14ac:dyDescent="0.25">
      <c r="A60" s="75"/>
      <c r="B60" s="142" t="s">
        <v>149</v>
      </c>
      <c r="C60" s="77"/>
      <c r="D60" s="77"/>
      <c r="E60" s="77"/>
      <c r="F60" s="77"/>
      <c r="G60" s="77"/>
      <c r="H60" s="77"/>
      <c r="I60" s="77"/>
      <c r="J60" s="77"/>
      <c r="K60" s="47"/>
      <c r="L60" s="47"/>
      <c r="M60" s="47"/>
      <c r="N60" s="47"/>
      <c r="O60" s="47"/>
      <c r="P60" s="47"/>
      <c r="Q60" s="47"/>
      <c r="R60" s="47"/>
      <c r="S60" s="47"/>
      <c r="T60" s="47"/>
      <c r="U60" s="47"/>
      <c r="V60" s="47"/>
      <c r="W60" s="47"/>
      <c r="X60" s="162"/>
      <c r="Y60" s="162"/>
      <c r="AB60" s="194" t="s">
        <v>288</v>
      </c>
    </row>
    <row r="61" spans="1:35" hidden="1"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42"/>
      <c r="X61" s="162"/>
      <c r="Y61" s="162"/>
      <c r="AB61" s="194" t="s">
        <v>287</v>
      </c>
    </row>
    <row r="62" spans="1:35" hidden="1" outlineLevel="1" x14ac:dyDescent="0.25">
      <c r="A62" s="76" t="s">
        <v>151</v>
      </c>
      <c r="B62" s="270" t="s">
        <v>154</v>
      </c>
      <c r="C62" s="270"/>
      <c r="D62" s="270"/>
      <c r="E62" s="270"/>
      <c r="F62" s="270"/>
      <c r="G62" s="270"/>
      <c r="H62" s="270"/>
      <c r="I62" s="270"/>
      <c r="J62" s="270"/>
      <c r="K62" s="42"/>
      <c r="L62" s="42"/>
      <c r="M62" s="42"/>
      <c r="N62" s="42"/>
      <c r="O62" s="42"/>
      <c r="P62" s="42"/>
      <c r="Q62" s="42"/>
      <c r="R62" s="42"/>
      <c r="S62" s="42"/>
      <c r="T62" s="42"/>
      <c r="U62" s="42"/>
      <c r="V62" s="42"/>
      <c r="W62" s="42"/>
      <c r="AB62" s="194" t="s">
        <v>289</v>
      </c>
    </row>
    <row r="63" spans="1:35" ht="27" hidden="1" customHeight="1" outlineLevel="1" x14ac:dyDescent="0.25">
      <c r="A63" s="76"/>
      <c r="B63" s="282" t="s">
        <v>368</v>
      </c>
      <c r="C63" s="283"/>
      <c r="D63" s="283"/>
      <c r="E63" s="283"/>
      <c r="F63" s="283"/>
      <c r="G63" s="283"/>
      <c r="H63" s="283"/>
      <c r="I63" s="283"/>
      <c r="J63" s="284"/>
      <c r="K63" s="42"/>
      <c r="L63" s="42"/>
      <c r="M63" s="42"/>
      <c r="N63" s="42"/>
      <c r="O63" s="42"/>
      <c r="P63" s="42"/>
      <c r="Q63" s="42"/>
      <c r="R63" s="42"/>
      <c r="S63" s="42"/>
      <c r="T63" s="42"/>
      <c r="U63" s="42"/>
      <c r="V63" s="42"/>
      <c r="W63" s="42"/>
      <c r="AB63" s="218" t="s">
        <v>345</v>
      </c>
    </row>
    <row r="64" spans="1:35" hidden="1" outlineLevel="1" x14ac:dyDescent="0.25">
      <c r="A64" s="76"/>
      <c r="B64" s="78"/>
      <c r="C64" s="53"/>
      <c r="D64" s="53"/>
      <c r="E64" s="53"/>
      <c r="F64" s="53"/>
      <c r="G64" s="53"/>
      <c r="H64" s="53"/>
      <c r="I64" s="53"/>
      <c r="J64" s="53"/>
      <c r="K64" s="42"/>
      <c r="L64" s="42"/>
      <c r="M64" s="42"/>
      <c r="N64" s="42"/>
      <c r="O64" s="42"/>
      <c r="P64" s="42"/>
      <c r="Q64" s="42"/>
      <c r="R64" s="42"/>
      <c r="S64" s="42"/>
      <c r="T64" s="42"/>
      <c r="U64" s="42"/>
      <c r="V64" s="42"/>
      <c r="W64" s="42"/>
      <c r="AB64" s="194" t="s">
        <v>290</v>
      </c>
    </row>
    <row r="65" spans="1:28" s="40" customFormat="1" ht="14.45" hidden="1" customHeight="1" outlineLevel="1" x14ac:dyDescent="0.25">
      <c r="A65" s="76" t="s">
        <v>155</v>
      </c>
      <c r="B65" s="270" t="s">
        <v>157</v>
      </c>
      <c r="C65" s="270"/>
      <c r="D65" s="270"/>
      <c r="E65" s="270"/>
      <c r="F65" s="270"/>
      <c r="G65" s="270"/>
      <c r="H65" s="270"/>
      <c r="I65" s="270"/>
      <c r="J65" s="270"/>
      <c r="K65" s="44"/>
      <c r="L65" s="44"/>
      <c r="M65" s="44"/>
      <c r="N65" s="44"/>
      <c r="O65" s="44"/>
      <c r="P65" s="44"/>
      <c r="Q65" s="44"/>
      <c r="R65" s="44"/>
      <c r="S65" s="44"/>
      <c r="T65" s="44"/>
      <c r="U65" s="44"/>
      <c r="V65" s="44"/>
      <c r="W65" s="44"/>
      <c r="AB65" s="194" t="s">
        <v>291</v>
      </c>
    </row>
    <row r="66" spans="1:28" ht="23.45" hidden="1" customHeight="1" outlineLevel="1" x14ac:dyDescent="0.25">
      <c r="A66" s="76"/>
      <c r="B66" s="57"/>
      <c r="C66" s="296" t="s">
        <v>74</v>
      </c>
      <c r="D66" s="296"/>
      <c r="E66" s="296"/>
      <c r="F66" s="237" t="s">
        <v>368</v>
      </c>
      <c r="G66" s="237"/>
      <c r="H66" s="237"/>
      <c r="I66" s="237"/>
      <c r="J66" s="237"/>
      <c r="K66" s="42"/>
      <c r="L66" s="42"/>
      <c r="M66" s="42"/>
      <c r="N66" s="42"/>
      <c r="O66" s="42"/>
      <c r="P66" s="42"/>
      <c r="Q66" s="42"/>
      <c r="R66" s="42"/>
      <c r="S66" s="42"/>
      <c r="T66" s="42"/>
      <c r="U66" s="42"/>
      <c r="V66" s="42"/>
      <c r="W66" s="42"/>
    </row>
    <row r="67" spans="1:28" ht="23.45" hidden="1" customHeight="1" outlineLevel="1" x14ac:dyDescent="0.25">
      <c r="A67" s="76"/>
      <c r="B67" s="57"/>
      <c r="C67" s="296" t="s">
        <v>75</v>
      </c>
      <c r="D67" s="296"/>
      <c r="E67" s="296"/>
      <c r="F67" s="237" t="s">
        <v>368</v>
      </c>
      <c r="G67" s="237"/>
      <c r="H67" s="237"/>
      <c r="I67" s="237"/>
      <c r="J67" s="237"/>
      <c r="K67" s="42"/>
      <c r="L67" s="42"/>
      <c r="M67" s="42"/>
      <c r="N67" s="42"/>
      <c r="O67" s="42"/>
      <c r="P67" s="42"/>
      <c r="Q67" s="42"/>
      <c r="R67" s="42"/>
      <c r="S67" s="42"/>
      <c r="T67" s="42"/>
      <c r="U67" s="42"/>
      <c r="V67" s="42"/>
      <c r="W67" s="42"/>
    </row>
    <row r="68" spans="1:28" ht="23.45" hidden="1" customHeight="1" outlineLevel="1" x14ac:dyDescent="0.25">
      <c r="A68" s="76"/>
      <c r="B68" s="57"/>
      <c r="C68" s="296" t="s">
        <v>76</v>
      </c>
      <c r="D68" s="296"/>
      <c r="E68" s="296"/>
      <c r="F68" s="237" t="s">
        <v>368</v>
      </c>
      <c r="G68" s="237"/>
      <c r="H68" s="237"/>
      <c r="I68" s="237"/>
      <c r="J68" s="237"/>
      <c r="K68" s="42"/>
      <c r="L68" s="42"/>
      <c r="M68" s="42"/>
      <c r="N68" s="42"/>
      <c r="O68" s="42"/>
      <c r="P68" s="42"/>
      <c r="Q68" s="42"/>
      <c r="R68" s="42"/>
      <c r="S68" s="42"/>
      <c r="T68" s="42"/>
      <c r="U68" s="42"/>
      <c r="V68" s="42"/>
      <c r="W68" s="42"/>
    </row>
    <row r="69" spans="1:28" ht="23.45" hidden="1" customHeight="1" outlineLevel="1" x14ac:dyDescent="0.25">
      <c r="A69" s="76"/>
      <c r="B69" s="57"/>
      <c r="C69" s="296" t="s">
        <v>77</v>
      </c>
      <c r="D69" s="296"/>
      <c r="E69" s="296"/>
      <c r="F69" s="237" t="s">
        <v>368</v>
      </c>
      <c r="G69" s="237"/>
      <c r="H69" s="237"/>
      <c r="I69" s="237"/>
      <c r="J69" s="237"/>
      <c r="K69" s="42"/>
      <c r="L69" s="42"/>
      <c r="M69" s="42"/>
      <c r="N69" s="42"/>
      <c r="O69" s="42"/>
      <c r="P69" s="42"/>
      <c r="Q69" s="42"/>
      <c r="R69" s="42"/>
      <c r="S69" s="42"/>
      <c r="T69" s="42"/>
      <c r="U69" s="42"/>
      <c r="V69" s="42"/>
      <c r="W69" s="42"/>
    </row>
    <row r="70" spans="1:28" ht="23.45" hidden="1" customHeight="1" outlineLevel="1" x14ac:dyDescent="0.25">
      <c r="A70" s="76"/>
      <c r="B70" s="57"/>
      <c r="C70" s="296" t="s">
        <v>78</v>
      </c>
      <c r="D70" s="296"/>
      <c r="E70" s="296"/>
      <c r="F70" s="237" t="s">
        <v>368</v>
      </c>
      <c r="G70" s="237"/>
      <c r="H70" s="237"/>
      <c r="I70" s="237"/>
      <c r="J70" s="237"/>
      <c r="K70" s="42"/>
      <c r="L70" s="42"/>
      <c r="M70" s="42"/>
      <c r="N70" s="42"/>
      <c r="O70" s="42"/>
      <c r="P70" s="42"/>
      <c r="Q70" s="42"/>
      <c r="R70" s="42"/>
      <c r="S70" s="42"/>
      <c r="T70" s="42"/>
      <c r="U70" s="42"/>
      <c r="V70" s="42"/>
      <c r="W70" s="42"/>
    </row>
    <row r="71" spans="1:28" ht="23.45" hidden="1" customHeight="1" outlineLevel="1" x14ac:dyDescent="0.25">
      <c r="A71" s="76"/>
      <c r="B71" s="57"/>
      <c r="C71" s="296" t="s">
        <v>121</v>
      </c>
      <c r="D71" s="296"/>
      <c r="E71" s="296"/>
      <c r="F71" s="237" t="s">
        <v>368</v>
      </c>
      <c r="G71" s="237"/>
      <c r="H71" s="237"/>
      <c r="I71" s="237"/>
      <c r="J71" s="237"/>
      <c r="K71" s="42"/>
      <c r="L71" s="42"/>
      <c r="M71" s="42"/>
      <c r="N71" s="42"/>
      <c r="O71" s="42"/>
      <c r="P71" s="42"/>
      <c r="Q71" s="42"/>
      <c r="R71" s="42"/>
      <c r="S71" s="42"/>
      <c r="T71" s="42"/>
      <c r="U71" s="42"/>
      <c r="V71" s="42"/>
      <c r="W71" s="42"/>
    </row>
    <row r="72" spans="1:28" ht="23.45" hidden="1" customHeight="1" outlineLevel="1" x14ac:dyDescent="0.25">
      <c r="A72" s="76"/>
      <c r="B72" s="57"/>
      <c r="C72" s="296" t="s">
        <v>91</v>
      </c>
      <c r="D72" s="296"/>
      <c r="E72" s="296"/>
      <c r="F72" s="237" t="s">
        <v>368</v>
      </c>
      <c r="G72" s="237"/>
      <c r="H72" s="237"/>
      <c r="I72" s="237"/>
      <c r="J72" s="237"/>
      <c r="K72" s="42"/>
      <c r="L72" s="42"/>
      <c r="M72" s="42"/>
      <c r="N72" s="42"/>
      <c r="O72" s="42"/>
      <c r="P72" s="42"/>
      <c r="Q72" s="42"/>
      <c r="R72" s="42"/>
      <c r="S72" s="42"/>
      <c r="T72" s="42"/>
      <c r="U72" s="42"/>
      <c r="V72" s="42"/>
      <c r="W72" s="42"/>
    </row>
    <row r="73" spans="1:28" hidden="1" outlineLevel="1" x14ac:dyDescent="0.25">
      <c r="A73" s="76"/>
      <c r="B73" s="53"/>
      <c r="C73" s="53"/>
      <c r="D73" s="53"/>
      <c r="E73" s="53"/>
      <c r="F73" s="53"/>
      <c r="G73" s="53"/>
      <c r="H73" s="53"/>
      <c r="I73" s="53"/>
      <c r="J73" s="53"/>
      <c r="K73" s="42"/>
      <c r="L73" s="42"/>
      <c r="M73" s="42"/>
      <c r="N73" s="42"/>
      <c r="O73" s="42"/>
      <c r="P73" s="42"/>
      <c r="Q73" s="42"/>
      <c r="R73" s="42"/>
      <c r="S73" s="42"/>
      <c r="T73" s="42"/>
      <c r="U73" s="42"/>
      <c r="V73" s="42"/>
      <c r="W73" s="42"/>
    </row>
    <row r="74" spans="1:28" s="40" customFormat="1" hidden="1" outlineLevel="1" x14ac:dyDescent="0.25">
      <c r="A74" s="76" t="s">
        <v>156</v>
      </c>
      <c r="B74" s="266" t="s">
        <v>158</v>
      </c>
      <c r="C74" s="266"/>
      <c r="D74" s="266"/>
      <c r="E74" s="266"/>
      <c r="F74" s="266"/>
      <c r="G74" s="266"/>
      <c r="H74" s="266"/>
      <c r="I74" s="266"/>
      <c r="J74" s="266"/>
      <c r="K74" s="44"/>
      <c r="L74" s="44"/>
      <c r="M74" s="44"/>
      <c r="N74" s="44"/>
      <c r="O74" s="44"/>
      <c r="P74" s="44"/>
      <c r="Q74" s="44"/>
      <c r="R74" s="44"/>
      <c r="S74" s="44"/>
      <c r="T74" s="44"/>
      <c r="U74" s="44"/>
      <c r="V74" s="44"/>
      <c r="W74" s="44"/>
    </row>
    <row r="75" spans="1:28" ht="26.25" hidden="1" customHeight="1" outlineLevel="1" x14ac:dyDescent="0.25">
      <c r="A75" s="76"/>
      <c r="B75" s="282" t="s">
        <v>368</v>
      </c>
      <c r="C75" s="283"/>
      <c r="D75" s="283"/>
      <c r="E75" s="283"/>
      <c r="F75" s="283"/>
      <c r="G75" s="283"/>
      <c r="H75" s="283"/>
      <c r="I75" s="283"/>
      <c r="J75" s="284"/>
      <c r="K75" s="42"/>
      <c r="L75" s="42"/>
      <c r="M75" s="42"/>
      <c r="N75" s="42"/>
      <c r="O75" s="42"/>
      <c r="P75" s="42"/>
      <c r="Q75" s="42"/>
      <c r="R75" s="42"/>
      <c r="S75" s="42"/>
      <c r="T75" s="42"/>
      <c r="U75" s="42"/>
      <c r="V75" s="42"/>
      <c r="W75" s="42"/>
    </row>
    <row r="76" spans="1:28" collapsed="1" x14ac:dyDescent="0.25">
      <c r="A76" s="74"/>
      <c r="C76" s="53"/>
      <c r="D76" s="53"/>
      <c r="E76" s="53"/>
      <c r="F76" s="53"/>
      <c r="G76" s="53"/>
      <c r="H76" s="53"/>
      <c r="I76" s="53"/>
      <c r="J76" s="53"/>
      <c r="K76" s="42"/>
      <c r="L76" s="42"/>
      <c r="M76" s="42"/>
      <c r="N76" s="42"/>
      <c r="O76" s="42"/>
      <c r="P76" s="42"/>
      <c r="Q76" s="42"/>
      <c r="R76" s="42"/>
      <c r="S76" s="42"/>
      <c r="T76" s="42"/>
      <c r="U76" s="42"/>
      <c r="V76" s="42"/>
      <c r="W76" s="42"/>
    </row>
    <row r="77" spans="1:28" hidden="1" outlineLevel="1" x14ac:dyDescent="0.25">
      <c r="A77" s="75"/>
      <c r="B77" s="142" t="s">
        <v>150</v>
      </c>
      <c r="C77" s="77"/>
      <c r="D77" s="77"/>
      <c r="E77" s="77"/>
      <c r="F77" s="77"/>
      <c r="G77" s="77"/>
      <c r="H77" s="77"/>
      <c r="I77" s="77"/>
      <c r="J77" s="77"/>
      <c r="K77" s="47"/>
      <c r="L77" s="47"/>
      <c r="M77" s="47"/>
      <c r="N77" s="47"/>
      <c r="O77" s="47"/>
      <c r="P77" s="47"/>
      <c r="Q77" s="47"/>
      <c r="R77" s="47"/>
      <c r="S77" s="47"/>
      <c r="T77" s="47"/>
      <c r="U77" s="47"/>
      <c r="V77" s="47"/>
      <c r="W77" s="47"/>
    </row>
    <row r="78" spans="1:28" s="40" customFormat="1" ht="38.450000000000003" hidden="1" customHeight="1" outlineLevel="1" x14ac:dyDescent="0.25">
      <c r="A78" s="76" t="s">
        <v>159</v>
      </c>
      <c r="B78" s="270" t="s">
        <v>160</v>
      </c>
      <c r="C78" s="270"/>
      <c r="D78" s="270"/>
      <c r="E78" s="270"/>
      <c r="F78" s="270"/>
      <c r="G78" s="270"/>
      <c r="H78" s="270"/>
      <c r="I78" s="270"/>
      <c r="J78" s="270"/>
      <c r="K78" s="44"/>
      <c r="L78" s="44"/>
      <c r="M78" s="44"/>
      <c r="N78" s="44"/>
      <c r="O78" s="44"/>
      <c r="P78" s="44"/>
      <c r="Q78" s="44"/>
      <c r="R78" s="44"/>
      <c r="S78" s="44"/>
      <c r="T78" s="44"/>
      <c r="U78" s="44"/>
      <c r="V78" s="44"/>
      <c r="W78" s="44"/>
    </row>
    <row r="79" spans="1:28" ht="27.75" hidden="1" customHeight="1" outlineLevel="1" x14ac:dyDescent="0.25">
      <c r="A79" s="46"/>
      <c r="B79" s="282" t="s">
        <v>368</v>
      </c>
      <c r="C79" s="283"/>
      <c r="D79" s="283"/>
      <c r="E79" s="283"/>
      <c r="F79" s="283"/>
      <c r="G79" s="283"/>
      <c r="H79" s="283"/>
      <c r="I79" s="283"/>
      <c r="J79" s="284"/>
      <c r="K79" s="42"/>
      <c r="L79" s="42"/>
      <c r="M79" s="42"/>
      <c r="N79" s="42"/>
      <c r="O79" s="42"/>
      <c r="P79" s="42"/>
      <c r="Q79" s="42"/>
      <c r="R79" s="42"/>
      <c r="S79" s="42"/>
      <c r="T79" s="42"/>
      <c r="U79" s="42"/>
      <c r="V79" s="42"/>
      <c r="W79" s="42"/>
    </row>
    <row r="80" spans="1:28" collapsed="1" x14ac:dyDescent="0.25">
      <c r="A80" s="46"/>
      <c r="B80" s="57"/>
      <c r="C80" s="57"/>
      <c r="D80" s="57"/>
      <c r="E80" s="57"/>
      <c r="F80" s="57"/>
      <c r="G80" s="57"/>
      <c r="H80" s="57"/>
      <c r="I80" s="57"/>
      <c r="J80" s="57"/>
      <c r="K80" s="42"/>
      <c r="L80" s="42"/>
      <c r="M80" s="42"/>
      <c r="N80" s="42"/>
      <c r="O80" s="42"/>
      <c r="P80" s="42"/>
      <c r="Q80" s="42"/>
      <c r="R80" s="42"/>
      <c r="S80" s="42"/>
      <c r="T80" s="42"/>
      <c r="U80" s="42"/>
      <c r="V80" s="42"/>
      <c r="W80" s="42"/>
    </row>
    <row r="81" spans="1:23"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c r="W81" s="48"/>
    </row>
    <row r="82" spans="1:23" s="38" customFormat="1" x14ac:dyDescent="0.25">
      <c r="A82" s="45"/>
      <c r="B82" s="57"/>
      <c r="C82" s="57"/>
      <c r="D82" s="57"/>
      <c r="E82" s="57"/>
      <c r="F82" s="57"/>
      <c r="G82" s="57"/>
      <c r="H82" s="57"/>
      <c r="I82" s="57"/>
      <c r="J82" s="57"/>
      <c r="K82" s="45"/>
      <c r="L82" s="45"/>
      <c r="M82" s="45"/>
      <c r="N82" s="45"/>
      <c r="O82" s="45"/>
      <c r="P82" s="45"/>
      <c r="Q82" s="45"/>
      <c r="R82" s="45"/>
      <c r="S82" s="45"/>
      <c r="T82" s="45"/>
      <c r="U82" s="45"/>
      <c r="V82" s="45"/>
      <c r="W82" s="45"/>
    </row>
    <row r="83" spans="1:23" s="40" customFormat="1" x14ac:dyDescent="0.25">
      <c r="A83" s="72" t="s">
        <v>262</v>
      </c>
      <c r="B83" s="269" t="s">
        <v>161</v>
      </c>
      <c r="C83" s="269"/>
      <c r="D83" s="269"/>
      <c r="E83" s="269"/>
      <c r="F83" s="269"/>
      <c r="G83" s="269"/>
      <c r="H83" s="269"/>
      <c r="I83" s="269"/>
      <c r="J83" s="269"/>
      <c r="K83" s="44"/>
      <c r="L83" s="44"/>
      <c r="M83" s="44"/>
      <c r="N83" s="44"/>
      <c r="O83" s="44"/>
      <c r="P83" s="44"/>
      <c r="Q83" s="44"/>
      <c r="R83" s="44"/>
      <c r="S83" s="44"/>
      <c r="T83" s="44"/>
      <c r="U83" s="44"/>
      <c r="V83" s="44"/>
      <c r="W83" s="44"/>
    </row>
    <row r="84" spans="1:23" ht="30" customHeight="1" x14ac:dyDescent="0.25">
      <c r="A84" s="45"/>
      <c r="B84" s="282" t="s">
        <v>368</v>
      </c>
      <c r="C84" s="283"/>
      <c r="D84" s="283"/>
      <c r="E84" s="283"/>
      <c r="F84" s="283"/>
      <c r="G84" s="283"/>
      <c r="H84" s="283"/>
      <c r="I84" s="283"/>
      <c r="J84" s="284"/>
      <c r="K84" s="42"/>
      <c r="L84" s="42"/>
      <c r="M84" s="42"/>
      <c r="N84" s="42"/>
      <c r="O84" s="42"/>
      <c r="P84" s="42"/>
      <c r="Q84" s="42"/>
      <c r="R84" s="42"/>
      <c r="S84" s="42"/>
      <c r="T84" s="42"/>
      <c r="U84" s="42"/>
      <c r="V84" s="42"/>
      <c r="W84" s="42"/>
    </row>
    <row r="85" spans="1:23" x14ac:dyDescent="0.25">
      <c r="A85" s="45"/>
      <c r="B85" s="53"/>
      <c r="C85" s="53"/>
      <c r="D85" s="53"/>
      <c r="E85" s="53"/>
      <c r="F85" s="53"/>
      <c r="G85" s="53"/>
      <c r="H85" s="53"/>
      <c r="I85" s="53"/>
      <c r="J85" s="53"/>
      <c r="K85" s="42"/>
      <c r="L85" s="42"/>
      <c r="M85" s="42"/>
      <c r="N85" s="42"/>
      <c r="O85" s="42"/>
      <c r="P85" s="42"/>
      <c r="Q85" s="42"/>
      <c r="R85" s="42"/>
      <c r="S85" s="42"/>
      <c r="T85" s="42"/>
      <c r="U85" s="42"/>
      <c r="V85" s="42"/>
      <c r="W85" s="42"/>
    </row>
    <row r="86" spans="1:23" ht="26.25" x14ac:dyDescent="0.4">
      <c r="A86" s="80"/>
      <c r="B86" s="82" t="s">
        <v>133</v>
      </c>
      <c r="C86" s="81"/>
      <c r="D86" s="81"/>
      <c r="E86" s="81"/>
      <c r="F86" s="81"/>
      <c r="G86" s="81"/>
      <c r="H86" s="81"/>
      <c r="I86" s="81"/>
      <c r="J86" s="81"/>
      <c r="K86" s="80"/>
      <c r="L86" s="80"/>
      <c r="M86" s="80"/>
      <c r="N86" s="80"/>
      <c r="O86" s="80"/>
      <c r="P86" s="80"/>
      <c r="Q86" s="80"/>
      <c r="R86" s="80"/>
      <c r="S86" s="80"/>
      <c r="T86" s="80"/>
      <c r="U86" s="80"/>
      <c r="V86" s="80"/>
      <c r="W86" s="80"/>
    </row>
    <row r="87" spans="1:23"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c r="W87" s="48"/>
    </row>
    <row r="88" spans="1:23" s="40" customFormat="1" x14ac:dyDescent="0.25">
      <c r="A88" s="72" t="s">
        <v>128</v>
      </c>
      <c r="B88" s="269" t="s">
        <v>126</v>
      </c>
      <c r="C88" s="269"/>
      <c r="D88" s="269"/>
      <c r="E88" s="269"/>
      <c r="F88" s="269"/>
      <c r="G88" s="269"/>
      <c r="H88" s="269"/>
      <c r="I88" s="269"/>
      <c r="J88" s="269"/>
      <c r="K88" s="44"/>
      <c r="L88" s="44"/>
      <c r="M88" s="44"/>
      <c r="N88" s="44"/>
      <c r="O88" s="44"/>
      <c r="P88" s="44"/>
      <c r="Q88" s="44"/>
      <c r="R88" s="44"/>
      <c r="S88" s="44"/>
      <c r="T88" s="44"/>
      <c r="U88" s="44"/>
      <c r="V88" s="44"/>
      <c r="W88" s="44"/>
    </row>
    <row r="89" spans="1:23" ht="27.75" customHeight="1" thickBot="1" x14ac:dyDescent="0.3">
      <c r="A89" s="53"/>
      <c r="B89" s="272" t="s">
        <v>123</v>
      </c>
      <c r="C89" s="272"/>
      <c r="D89" s="272"/>
      <c r="E89" s="272"/>
      <c r="F89" s="272"/>
      <c r="G89" s="272"/>
      <c r="H89" s="272"/>
      <c r="I89" s="272"/>
      <c r="J89" s="272"/>
      <c r="K89" s="42"/>
      <c r="L89" s="42"/>
      <c r="M89" s="42"/>
      <c r="N89" s="42"/>
      <c r="O89" s="67">
        <v>1833333.33</v>
      </c>
      <c r="P89" s="67">
        <v>1833333.33</v>
      </c>
      <c r="Q89" s="67">
        <v>1833333.33</v>
      </c>
      <c r="R89" s="42"/>
      <c r="S89" s="42"/>
      <c r="T89" s="42"/>
      <c r="U89" s="42"/>
      <c r="V89" s="42"/>
      <c r="W89" s="42"/>
    </row>
    <row r="90" spans="1:23" ht="15.75" thickTop="1" x14ac:dyDescent="0.25">
      <c r="A90" s="53"/>
      <c r="B90" s="90" t="s">
        <v>4</v>
      </c>
      <c r="C90" s="90"/>
      <c r="D90" s="90"/>
      <c r="E90" s="90"/>
      <c r="F90" s="90"/>
      <c r="G90" s="90"/>
      <c r="H90" s="90"/>
      <c r="I90" s="90"/>
      <c r="J90" s="90"/>
      <c r="K90" s="42"/>
      <c r="L90" s="258" t="s">
        <v>383</v>
      </c>
      <c r="M90" s="258" t="s">
        <v>384</v>
      </c>
      <c r="N90" s="42"/>
      <c r="O90" s="247" t="s">
        <v>3</v>
      </c>
      <c r="P90" s="249" t="s">
        <v>6</v>
      </c>
      <c r="Q90" s="249" t="s">
        <v>7</v>
      </c>
      <c r="R90" s="42"/>
      <c r="S90" s="42"/>
      <c r="T90" s="42"/>
      <c r="U90" s="42"/>
      <c r="V90" s="42"/>
      <c r="W90" s="42"/>
    </row>
    <row r="91" spans="1:23" x14ac:dyDescent="0.25">
      <c r="A91" s="53"/>
      <c r="B91" s="299" t="s">
        <v>102</v>
      </c>
      <c r="C91" s="299"/>
      <c r="D91" s="180" t="str">
        <f t="shared" ref="D91:I91" si="0">D$111</f>
        <v>FY19</v>
      </c>
      <c r="E91" s="180" t="str">
        <f t="shared" si="0"/>
        <v>FY20</v>
      </c>
      <c r="F91" s="180" t="str">
        <f t="shared" si="0"/>
        <v>FY21</v>
      </c>
      <c r="G91" s="180" t="str">
        <f t="shared" si="0"/>
        <v>FY22</v>
      </c>
      <c r="H91" s="180" t="str">
        <f t="shared" si="0"/>
        <v>FY23</v>
      </c>
      <c r="I91" s="180" t="str">
        <f t="shared" si="0"/>
        <v>FY24</v>
      </c>
      <c r="J91" s="85" t="s">
        <v>274</v>
      </c>
      <c r="K91" s="42"/>
      <c r="L91" s="253">
        <v>0.25</v>
      </c>
      <c r="M91" s="259">
        <f>SUM(O91:Q91)/SUM($D$139:$F$139)</f>
        <v>0.25</v>
      </c>
      <c r="N91" s="241" t="s">
        <v>378</v>
      </c>
      <c r="O91" s="248">
        <f>O$89*$L91</f>
        <v>458333.33250000002</v>
      </c>
      <c r="P91" s="248">
        <f t="shared" ref="P91:Q91" si="1">P$89*$L91</f>
        <v>458333.33250000002</v>
      </c>
      <c r="Q91" s="248">
        <f t="shared" si="1"/>
        <v>458333.33250000002</v>
      </c>
      <c r="R91" s="42"/>
      <c r="S91" s="42"/>
      <c r="T91" s="42"/>
      <c r="U91" s="42"/>
      <c r="V91" s="42"/>
      <c r="W91" s="42"/>
    </row>
    <row r="92" spans="1:23" ht="15" customHeight="1" x14ac:dyDescent="0.25">
      <c r="A92" s="53"/>
      <c r="B92" s="273" t="s">
        <v>117</v>
      </c>
      <c r="C92" s="273"/>
      <c r="D92" s="66">
        <f>(D127+D139)-SUM(D101)</f>
        <v>50000</v>
      </c>
      <c r="E92" s="66">
        <f t="shared" ref="E92:I92" si="2">(E127+E139)-SUM(E101)</f>
        <v>50000</v>
      </c>
      <c r="F92" s="66">
        <f t="shared" si="2"/>
        <v>0</v>
      </c>
      <c r="G92" s="66">
        <f t="shared" si="2"/>
        <v>0</v>
      </c>
      <c r="H92" s="66">
        <f t="shared" si="2"/>
        <v>0</v>
      </c>
      <c r="I92" s="66">
        <f t="shared" si="2"/>
        <v>0</v>
      </c>
      <c r="J92" s="62">
        <f>SUM(D92:I92)</f>
        <v>100000</v>
      </c>
      <c r="K92" s="42"/>
      <c r="L92" s="253">
        <v>0.4</v>
      </c>
      <c r="M92" s="259">
        <f t="shared" ref="M92:M98" si="3">SUM(O92:Q92)/SUM($D$139:$F$139)</f>
        <v>0.4</v>
      </c>
      <c r="N92" s="241" t="s">
        <v>193</v>
      </c>
      <c r="O92" s="248">
        <f t="shared" ref="O92:Q96" si="4">O$89*$L92</f>
        <v>733333.33200000005</v>
      </c>
      <c r="P92" s="248">
        <f t="shared" si="4"/>
        <v>733333.33200000005</v>
      </c>
      <c r="Q92" s="248">
        <f t="shared" si="4"/>
        <v>733333.33200000005</v>
      </c>
      <c r="R92" s="42"/>
      <c r="S92" s="42"/>
      <c r="T92" s="42"/>
      <c r="U92" s="42"/>
      <c r="V92" s="42"/>
      <c r="W92" s="42"/>
    </row>
    <row r="93" spans="1:23" ht="15" hidden="1" customHeight="1" outlineLevel="1" x14ac:dyDescent="0.25">
      <c r="A93" s="53"/>
      <c r="B93" s="297" t="s">
        <v>237</v>
      </c>
      <c r="C93" s="298"/>
      <c r="D93" s="86">
        <v>0</v>
      </c>
      <c r="E93" s="86">
        <v>0</v>
      </c>
      <c r="F93" s="86">
        <v>0</v>
      </c>
      <c r="G93" s="86">
        <v>0</v>
      </c>
      <c r="H93" s="86">
        <v>0</v>
      </c>
      <c r="I93" s="86">
        <v>0</v>
      </c>
      <c r="J93" s="62">
        <f t="shared" ref="J93:J96" si="5">SUM(D93:I93)</f>
        <v>0</v>
      </c>
      <c r="K93" s="42"/>
      <c r="L93" s="254"/>
      <c r="M93" s="259">
        <f t="shared" si="3"/>
        <v>0</v>
      </c>
      <c r="N93" s="42"/>
      <c r="O93" s="248">
        <f t="shared" si="4"/>
        <v>0</v>
      </c>
      <c r="P93" s="248">
        <f t="shared" si="4"/>
        <v>0</v>
      </c>
      <c r="Q93" s="248">
        <f t="shared" si="4"/>
        <v>0</v>
      </c>
      <c r="R93" s="42"/>
      <c r="S93" s="42"/>
      <c r="T93" s="42"/>
      <c r="U93" s="42"/>
      <c r="V93" s="42"/>
      <c r="W93" s="42"/>
    </row>
    <row r="94" spans="1:23" ht="15" hidden="1" customHeight="1" outlineLevel="1" x14ac:dyDescent="0.25">
      <c r="A94" s="53"/>
      <c r="B94" s="297" t="s">
        <v>238</v>
      </c>
      <c r="C94" s="298"/>
      <c r="D94" s="86">
        <v>0</v>
      </c>
      <c r="E94" s="86">
        <v>0</v>
      </c>
      <c r="F94" s="86">
        <v>0</v>
      </c>
      <c r="G94" s="86">
        <v>0</v>
      </c>
      <c r="H94" s="86">
        <v>0</v>
      </c>
      <c r="I94" s="86">
        <v>0</v>
      </c>
      <c r="J94" s="62">
        <f t="shared" si="5"/>
        <v>0</v>
      </c>
      <c r="K94" s="42"/>
      <c r="L94" s="254"/>
      <c r="M94" s="259">
        <f t="shared" si="3"/>
        <v>0</v>
      </c>
      <c r="N94" s="42"/>
      <c r="O94" s="248">
        <f t="shared" si="4"/>
        <v>0</v>
      </c>
      <c r="P94" s="248">
        <f t="shared" si="4"/>
        <v>0</v>
      </c>
      <c r="Q94" s="248">
        <f t="shared" si="4"/>
        <v>0</v>
      </c>
      <c r="R94" s="42"/>
      <c r="S94" s="42"/>
      <c r="T94" s="42"/>
      <c r="U94" s="42"/>
      <c r="V94" s="42"/>
      <c r="W94" s="42"/>
    </row>
    <row r="95" spans="1:23" ht="15" hidden="1" customHeight="1" outlineLevel="1" x14ac:dyDescent="0.25">
      <c r="A95" s="53"/>
      <c r="B95" s="297" t="s">
        <v>239</v>
      </c>
      <c r="C95" s="298"/>
      <c r="D95" s="86">
        <v>0</v>
      </c>
      <c r="E95" s="86">
        <v>0</v>
      </c>
      <c r="F95" s="86">
        <v>0</v>
      </c>
      <c r="G95" s="86">
        <v>0</v>
      </c>
      <c r="H95" s="86">
        <v>0</v>
      </c>
      <c r="I95" s="86">
        <v>0</v>
      </c>
      <c r="J95" s="62">
        <f t="shared" si="5"/>
        <v>0</v>
      </c>
      <c r="K95" s="42"/>
      <c r="L95" s="254"/>
      <c r="M95" s="259">
        <f t="shared" si="3"/>
        <v>0</v>
      </c>
      <c r="N95" s="42"/>
      <c r="O95" s="248">
        <f t="shared" si="4"/>
        <v>0</v>
      </c>
      <c r="P95" s="248">
        <f t="shared" si="4"/>
        <v>0</v>
      </c>
      <c r="Q95" s="248">
        <f t="shared" si="4"/>
        <v>0</v>
      </c>
      <c r="R95" s="42"/>
      <c r="S95" s="42"/>
      <c r="T95" s="42"/>
      <c r="U95" s="42"/>
      <c r="V95" s="42"/>
      <c r="W95" s="42"/>
    </row>
    <row r="96" spans="1:23" ht="15" hidden="1" customHeight="1" outlineLevel="1" x14ac:dyDescent="0.25">
      <c r="A96" s="53"/>
      <c r="B96" s="297" t="s">
        <v>240</v>
      </c>
      <c r="C96" s="298"/>
      <c r="D96" s="86">
        <v>0</v>
      </c>
      <c r="E96" s="86">
        <v>0</v>
      </c>
      <c r="F96" s="86">
        <v>0</v>
      </c>
      <c r="G96" s="86">
        <v>0</v>
      </c>
      <c r="H96" s="86">
        <v>0</v>
      </c>
      <c r="I96" s="86">
        <v>0</v>
      </c>
      <c r="J96" s="62">
        <f t="shared" si="5"/>
        <v>0</v>
      </c>
      <c r="K96" s="42"/>
      <c r="L96" s="254"/>
      <c r="M96" s="259">
        <f t="shared" si="3"/>
        <v>0</v>
      </c>
      <c r="N96" s="42"/>
      <c r="O96" s="248">
        <f t="shared" si="4"/>
        <v>0</v>
      </c>
      <c r="P96" s="248">
        <f t="shared" si="4"/>
        <v>0</v>
      </c>
      <c r="Q96" s="248">
        <f t="shared" si="4"/>
        <v>0</v>
      </c>
      <c r="R96" s="42"/>
      <c r="S96" s="42"/>
      <c r="T96" s="42"/>
      <c r="U96" s="42"/>
      <c r="V96" s="42"/>
      <c r="W96" s="42"/>
    </row>
    <row r="97" spans="1:25" ht="15" customHeight="1" collapsed="1" x14ac:dyDescent="0.25">
      <c r="A97" s="53"/>
      <c r="B97" s="299" t="s">
        <v>0</v>
      </c>
      <c r="C97" s="299"/>
      <c r="D97" s="93"/>
      <c r="E97" s="93"/>
      <c r="F97" s="94"/>
      <c r="G97" s="94"/>
      <c r="H97" s="94"/>
      <c r="I97" s="94"/>
      <c r="J97" s="95"/>
      <c r="K97" s="42"/>
      <c r="L97" s="253">
        <f>O97/D102</f>
        <v>0.32272727267768603</v>
      </c>
      <c r="M97" s="259">
        <f t="shared" si="3"/>
        <v>0.33181818178512401</v>
      </c>
      <c r="N97" s="241" t="s">
        <v>376</v>
      </c>
      <c r="O97" s="248">
        <f>O$89-(O91+O92+O98)</f>
        <v>591666.66550000012</v>
      </c>
      <c r="P97" s="248">
        <f t="shared" ref="P97:Q97" si="6">P$89-(P91+P92+P98)</f>
        <v>591666.66550000012</v>
      </c>
      <c r="Q97" s="248">
        <f t="shared" si="6"/>
        <v>641666.66550000012</v>
      </c>
      <c r="R97" s="241" t="s">
        <v>379</v>
      </c>
      <c r="S97" s="42"/>
      <c r="T97" s="42"/>
      <c r="U97" s="42"/>
      <c r="V97" s="42"/>
      <c r="W97" s="42"/>
    </row>
    <row r="98" spans="1:25" x14ac:dyDescent="0.25">
      <c r="A98" s="53"/>
      <c r="B98" s="273" t="s">
        <v>1</v>
      </c>
      <c r="C98" s="273"/>
      <c r="D98" s="238"/>
      <c r="E98" s="238"/>
      <c r="F98" s="238"/>
      <c r="G98" s="238"/>
      <c r="H98" s="238"/>
      <c r="I98" s="238"/>
      <c r="J98" s="62">
        <f t="shared" ref="J98:J101" si="7">SUM(D98:I98)</f>
        <v>0</v>
      </c>
      <c r="K98" s="42"/>
      <c r="L98" s="255">
        <f>O98/D102</f>
        <v>2.7272727322314047E-2</v>
      </c>
      <c r="M98" s="259">
        <f t="shared" si="3"/>
        <v>1.8181818214876033E-2</v>
      </c>
      <c r="N98" s="243" t="s">
        <v>377</v>
      </c>
      <c r="O98" s="248">
        <v>50000</v>
      </c>
      <c r="P98" s="248">
        <v>50000</v>
      </c>
      <c r="Q98" s="248">
        <v>0</v>
      </c>
      <c r="R98" s="243" t="s">
        <v>381</v>
      </c>
      <c r="S98" s="42"/>
      <c r="T98" s="42"/>
      <c r="U98" s="42"/>
      <c r="V98" s="42"/>
      <c r="W98" s="42"/>
    </row>
    <row r="99" spans="1:25" x14ac:dyDescent="0.25">
      <c r="A99" s="53"/>
      <c r="B99" s="273" t="s">
        <v>23</v>
      </c>
      <c r="C99" s="273"/>
      <c r="D99" s="238"/>
      <c r="E99" s="238"/>
      <c r="F99" s="238"/>
      <c r="G99" s="238"/>
      <c r="H99" s="238"/>
      <c r="I99" s="238"/>
      <c r="J99" s="62">
        <f t="shared" si="7"/>
        <v>0</v>
      </c>
      <c r="K99" s="42"/>
      <c r="L99" s="42"/>
      <c r="M99" s="42"/>
      <c r="N99" s="256" t="s">
        <v>382</v>
      </c>
      <c r="O99" s="257">
        <f>O98/2</f>
        <v>25000</v>
      </c>
      <c r="P99" s="257">
        <f>P98/2</f>
        <v>25000</v>
      </c>
      <c r="R99" s="242" t="s">
        <v>380</v>
      </c>
      <c r="S99" s="42"/>
      <c r="T99" s="42"/>
      <c r="U99" s="42"/>
      <c r="V99" s="42"/>
      <c r="W99" s="42"/>
    </row>
    <row r="100" spans="1:25" x14ac:dyDescent="0.25">
      <c r="A100" s="53"/>
      <c r="B100" s="260" t="s">
        <v>385</v>
      </c>
      <c r="C100" s="261"/>
      <c r="D100" s="219">
        <f t="shared" ref="D100" si="8">SUM(O91:O97)</f>
        <v>1783333.33</v>
      </c>
      <c r="E100" s="219">
        <f t="shared" ref="E100" si="9">SUM(P91:P97)</f>
        <v>1783333.33</v>
      </c>
      <c r="F100" s="219">
        <f t="shared" ref="F100" si="10">SUM(Q91:Q97)</f>
        <v>1833333.33</v>
      </c>
      <c r="G100" s="219"/>
      <c r="H100" s="219"/>
      <c r="I100" s="219"/>
      <c r="J100" s="62">
        <f t="shared" si="7"/>
        <v>5399999.9900000002</v>
      </c>
      <c r="K100" s="42"/>
      <c r="N100" s="256" t="s">
        <v>226</v>
      </c>
      <c r="O100" s="257">
        <f>O98/2</f>
        <v>25000</v>
      </c>
      <c r="P100" s="257">
        <f>P98/2</f>
        <v>25000</v>
      </c>
      <c r="Q100" s="42"/>
      <c r="R100" s="42"/>
      <c r="S100" s="42"/>
      <c r="T100" s="42"/>
      <c r="U100" s="42"/>
      <c r="V100" s="42"/>
      <c r="W100" s="42"/>
    </row>
    <row r="101" spans="1:25" x14ac:dyDescent="0.25">
      <c r="A101" s="53"/>
      <c r="B101" s="317" t="s">
        <v>101</v>
      </c>
      <c r="C101" s="317"/>
      <c r="D101" s="66">
        <f>SUM(D98:D100)</f>
        <v>1783333.33</v>
      </c>
      <c r="E101" s="66">
        <f>SUM(E98:E100)</f>
        <v>1783333.33</v>
      </c>
      <c r="F101" s="66">
        <f t="shared" ref="F101:I101" si="11">SUM(F98:F100)</f>
        <v>1833333.33</v>
      </c>
      <c r="G101" s="66">
        <f t="shared" si="11"/>
        <v>0</v>
      </c>
      <c r="H101" s="66">
        <f t="shared" si="11"/>
        <v>0</v>
      </c>
      <c r="I101" s="66">
        <f t="shared" si="11"/>
        <v>0</v>
      </c>
      <c r="J101" s="62">
        <f t="shared" si="7"/>
        <v>5399999.9900000002</v>
      </c>
      <c r="K101" s="42"/>
      <c r="O101" s="250" t="s">
        <v>225</v>
      </c>
      <c r="P101" s="247" t="s">
        <v>226</v>
      </c>
      <c r="Q101" s="42"/>
      <c r="R101" s="42"/>
      <c r="S101" s="42"/>
      <c r="T101" s="42"/>
      <c r="U101" s="42"/>
      <c r="V101" s="42"/>
      <c r="W101" s="42"/>
    </row>
    <row r="102" spans="1:25" s="40" customFormat="1" ht="15.75" thickBot="1" x14ac:dyDescent="0.3">
      <c r="A102" s="72"/>
      <c r="B102" s="264" t="s">
        <v>2</v>
      </c>
      <c r="C102" s="264"/>
      <c r="D102" s="67">
        <f t="shared" ref="D102:I102" si="12">SUM(D92:D96)+D101</f>
        <v>1833333.33</v>
      </c>
      <c r="E102" s="67">
        <f t="shared" si="12"/>
        <v>1833333.33</v>
      </c>
      <c r="F102" s="67">
        <f t="shared" si="12"/>
        <v>1833333.33</v>
      </c>
      <c r="G102" s="67">
        <f t="shared" si="12"/>
        <v>0</v>
      </c>
      <c r="H102" s="67">
        <f t="shared" si="12"/>
        <v>0</v>
      </c>
      <c r="I102" s="67">
        <f t="shared" si="12"/>
        <v>0</v>
      </c>
      <c r="J102" s="67">
        <f>SUM(J92:J96)+J101</f>
        <v>5499999.9900000002</v>
      </c>
      <c r="K102" s="44"/>
      <c r="N102" s="44"/>
      <c r="O102" s="251">
        <v>0.5</v>
      </c>
      <c r="P102" s="251">
        <v>0.5</v>
      </c>
      <c r="Q102" s="44"/>
      <c r="R102" s="44"/>
      <c r="S102" s="44"/>
      <c r="T102" s="44"/>
      <c r="U102" s="44"/>
      <c r="V102" s="44"/>
      <c r="W102" s="44"/>
    </row>
    <row r="103" spans="1:25" ht="15.75" thickTop="1" x14ac:dyDescent="0.25">
      <c r="A103" s="53"/>
      <c r="B103" s="96"/>
      <c r="C103" s="53"/>
      <c r="D103" s="53"/>
      <c r="E103" s="53"/>
      <c r="F103" s="53"/>
      <c r="G103" s="53"/>
      <c r="H103" s="53"/>
      <c r="I103" s="53"/>
      <c r="J103" s="53"/>
      <c r="K103" s="42"/>
      <c r="L103" s="42"/>
      <c r="M103" s="42"/>
      <c r="N103" s="42"/>
      <c r="O103" s="252">
        <f>O98*O102</f>
        <v>25000</v>
      </c>
      <c r="P103" s="252">
        <f>O98*P102</f>
        <v>25000</v>
      </c>
      <c r="Q103" s="42"/>
      <c r="R103" s="42"/>
      <c r="S103" s="42"/>
      <c r="T103" s="42"/>
      <c r="U103" s="42"/>
      <c r="V103" s="42"/>
      <c r="W103" s="42"/>
    </row>
    <row r="104" spans="1:25" ht="23.25" customHeight="1" x14ac:dyDescent="0.25">
      <c r="A104" s="76" t="s">
        <v>127</v>
      </c>
      <c r="B104" s="274" t="s">
        <v>352</v>
      </c>
      <c r="C104" s="274"/>
      <c r="D104" s="274"/>
      <c r="E104" s="274"/>
      <c r="F104" s="274"/>
      <c r="G104" s="274"/>
      <c r="H104" s="274"/>
      <c r="I104" s="274"/>
      <c r="J104" s="274"/>
      <c r="K104" s="42"/>
      <c r="L104" s="239"/>
      <c r="M104" s="239"/>
      <c r="N104" s="42"/>
      <c r="O104" s="42"/>
      <c r="P104" s="42"/>
      <c r="Q104" s="42"/>
      <c r="R104" s="42"/>
      <c r="S104" s="42"/>
      <c r="T104" s="42"/>
      <c r="U104" s="42"/>
      <c r="V104" s="42"/>
      <c r="W104" s="42"/>
      <c r="X104" s="164" t="s">
        <v>216</v>
      </c>
      <c r="Y104" s="164" t="b">
        <v>0</v>
      </c>
    </row>
    <row r="105" spans="1:25" ht="15" customHeight="1" x14ac:dyDescent="0.25">
      <c r="A105" s="53"/>
      <c r="B105" s="272" t="s">
        <v>351</v>
      </c>
      <c r="C105" s="272"/>
      <c r="D105" s="272"/>
      <c r="E105" s="272"/>
      <c r="F105" s="272"/>
      <c r="G105" s="272"/>
      <c r="H105" s="275"/>
      <c r="I105" s="276"/>
      <c r="K105" s="42"/>
      <c r="L105" s="42"/>
      <c r="M105" s="42"/>
      <c r="N105" s="42"/>
      <c r="O105" s="42"/>
      <c r="P105" s="42"/>
      <c r="Q105" s="42"/>
      <c r="R105" s="42"/>
      <c r="S105" s="42"/>
      <c r="T105" s="42"/>
      <c r="U105" s="42"/>
      <c r="V105" s="42"/>
      <c r="W105" s="42"/>
      <c r="X105" s="164" t="s">
        <v>217</v>
      </c>
      <c r="Y105" s="164" t="b">
        <v>1</v>
      </c>
    </row>
    <row r="106" spans="1:25" ht="15" customHeight="1" x14ac:dyDescent="0.25">
      <c r="A106" s="53"/>
      <c r="B106" s="272" t="s">
        <v>357</v>
      </c>
      <c r="C106" s="272"/>
      <c r="D106" s="272"/>
      <c r="E106" s="272"/>
      <c r="F106" s="272"/>
      <c r="G106" s="272"/>
      <c r="H106" s="42"/>
      <c r="I106" s="42"/>
      <c r="J106" s="42"/>
      <c r="K106" s="42"/>
      <c r="L106" s="42"/>
      <c r="M106" s="42"/>
      <c r="N106" s="42"/>
      <c r="O106" s="42"/>
      <c r="P106" s="42"/>
      <c r="Q106" s="42"/>
      <c r="R106" s="42"/>
      <c r="S106" s="42"/>
      <c r="T106" s="42"/>
      <c r="U106" s="42"/>
      <c r="V106" s="42"/>
      <c r="W106" s="42"/>
      <c r="X106" s="164"/>
      <c r="Y106" s="164"/>
    </row>
    <row r="107" spans="1:25" x14ac:dyDescent="0.25">
      <c r="A107" s="53"/>
      <c r="B107" s="53"/>
      <c r="C107" s="53"/>
      <c r="D107" s="53"/>
      <c r="E107" s="53"/>
      <c r="F107" s="53"/>
      <c r="G107" s="53"/>
      <c r="H107" s="53"/>
      <c r="I107" s="53"/>
      <c r="J107" s="53"/>
      <c r="K107" s="42"/>
      <c r="L107" s="42"/>
      <c r="M107" s="42"/>
      <c r="N107" s="42"/>
      <c r="O107" s="244"/>
      <c r="P107" s="42"/>
      <c r="Q107" s="245"/>
      <c r="R107" s="245"/>
      <c r="S107" s="42"/>
      <c r="T107" s="42"/>
      <c r="U107" s="42"/>
      <c r="V107" s="42"/>
      <c r="W107" s="42"/>
    </row>
    <row r="108" spans="1:25" s="40" customFormat="1" ht="15" hidden="1" customHeight="1" outlineLevel="1" x14ac:dyDescent="0.25">
      <c r="A108" s="72" t="s">
        <v>127</v>
      </c>
      <c r="B108" s="274" t="s">
        <v>130</v>
      </c>
      <c r="C108" s="274"/>
      <c r="D108" s="274"/>
      <c r="E108" s="274"/>
      <c r="F108" s="274"/>
      <c r="G108" s="274"/>
      <c r="H108" s="274"/>
      <c r="I108" s="274"/>
      <c r="J108" s="274"/>
      <c r="K108" s="44"/>
      <c r="L108" s="44"/>
      <c r="M108" s="44"/>
      <c r="N108" s="44"/>
      <c r="O108" s="44"/>
      <c r="P108" s="44"/>
      <c r="Q108" s="44"/>
      <c r="R108" s="44"/>
      <c r="S108" s="44"/>
      <c r="T108" s="44"/>
      <c r="U108" s="44"/>
      <c r="V108" s="44"/>
      <c r="W108" s="44"/>
    </row>
    <row r="109" spans="1:25" ht="30.75" hidden="1" customHeight="1" outlineLevel="1" x14ac:dyDescent="0.25">
      <c r="A109" s="53"/>
      <c r="B109" s="272" t="s">
        <v>122</v>
      </c>
      <c r="C109" s="272"/>
      <c r="D109" s="272"/>
      <c r="E109" s="272"/>
      <c r="F109" s="272"/>
      <c r="G109" s="272"/>
      <c r="H109" s="272"/>
      <c r="I109" s="272"/>
      <c r="J109" s="272"/>
      <c r="K109" s="42"/>
      <c r="L109" s="42"/>
      <c r="M109" s="42"/>
      <c r="N109" s="42"/>
      <c r="O109" s="42"/>
      <c r="P109" s="42"/>
      <c r="Q109" s="42"/>
      <c r="R109" s="42"/>
      <c r="S109" s="42"/>
      <c r="T109" s="42"/>
      <c r="U109" s="42"/>
      <c r="V109" s="42"/>
      <c r="W109" s="42"/>
    </row>
    <row r="110" spans="1:25" hidden="1" outlineLevel="1" x14ac:dyDescent="0.25">
      <c r="A110" s="53"/>
      <c r="B110" s="92" t="s">
        <v>12</v>
      </c>
      <c r="C110" s="90"/>
      <c r="D110" s="90"/>
      <c r="E110" s="90"/>
      <c r="F110" s="90"/>
      <c r="G110" s="90"/>
      <c r="H110" s="90"/>
      <c r="I110" s="90"/>
      <c r="J110" s="90"/>
      <c r="K110" s="42"/>
      <c r="L110" s="42"/>
      <c r="M110" s="42"/>
      <c r="N110" s="42"/>
      <c r="O110" s="42"/>
      <c r="P110" s="42"/>
      <c r="Q110" s="42"/>
      <c r="R110" s="42"/>
      <c r="S110" s="42"/>
      <c r="T110" s="42"/>
      <c r="U110" s="42"/>
      <c r="V110" s="42"/>
      <c r="W110" s="42"/>
    </row>
    <row r="111" spans="1:25" ht="15.75" hidden="1" outlineLevel="1" thickBot="1" x14ac:dyDescent="0.3">
      <c r="A111" s="53"/>
      <c r="B111" s="265" t="s">
        <v>110</v>
      </c>
      <c r="C111" s="265"/>
      <c r="D111" s="180" t="s">
        <v>3</v>
      </c>
      <c r="E111" s="61" t="s">
        <v>6</v>
      </c>
      <c r="F111" s="61" t="s">
        <v>7</v>
      </c>
      <c r="G111" s="61" t="s">
        <v>8</v>
      </c>
      <c r="H111" s="61" t="s">
        <v>9</v>
      </c>
      <c r="I111" s="61" t="s">
        <v>10</v>
      </c>
      <c r="J111" s="189" t="s">
        <v>274</v>
      </c>
      <c r="K111" s="42"/>
      <c r="L111" s="42"/>
      <c r="M111" s="42"/>
      <c r="N111" s="42"/>
      <c r="O111" s="42"/>
      <c r="P111" s="42"/>
      <c r="Q111" s="42"/>
      <c r="R111" s="42"/>
      <c r="S111" s="42"/>
      <c r="T111" s="42"/>
      <c r="U111" s="42"/>
      <c r="V111" s="42"/>
      <c r="W111" s="42"/>
    </row>
    <row r="112" spans="1:25" s="39" customFormat="1" ht="15.75" hidden="1" outlineLevel="1" thickBot="1" x14ac:dyDescent="0.3">
      <c r="A112" s="53"/>
      <c r="B112" s="285" t="s">
        <v>25</v>
      </c>
      <c r="C112" s="285"/>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c r="W112" s="42"/>
    </row>
    <row r="113" spans="1:23" s="39" customFormat="1" hidden="1" outlineLevel="1" x14ac:dyDescent="0.25">
      <c r="A113" s="53"/>
      <c r="B113" s="263" t="s">
        <v>27</v>
      </c>
      <c r="C113" s="263"/>
      <c r="D113" s="219"/>
      <c r="E113" s="219"/>
      <c r="F113" s="65">
        <f>E113*(1+$G$112)</f>
        <v>0</v>
      </c>
      <c r="G113" s="65">
        <f>F113*(1+$G$112)</f>
        <v>0</v>
      </c>
      <c r="H113" s="65">
        <f>G113*(1+$H$112)</f>
        <v>0</v>
      </c>
      <c r="I113" s="65">
        <f>H113*(1+$I$112)</f>
        <v>0</v>
      </c>
      <c r="J113" s="62">
        <f t="shared" ref="J113:J126" si="13">SUM(D113:I113)</f>
        <v>0</v>
      </c>
      <c r="K113" s="42"/>
      <c r="L113" s="42"/>
      <c r="M113" s="42"/>
      <c r="N113" s="42"/>
      <c r="O113" s="42"/>
      <c r="P113" s="42"/>
      <c r="Q113" s="42"/>
      <c r="R113" s="42"/>
      <c r="S113" s="42"/>
      <c r="T113" s="42"/>
      <c r="U113" s="42"/>
      <c r="V113" s="42"/>
      <c r="W113" s="42"/>
    </row>
    <row r="114" spans="1:23" s="39" customFormat="1" ht="15.95" hidden="1" customHeight="1" outlineLevel="1" x14ac:dyDescent="0.25">
      <c r="A114" s="53"/>
      <c r="B114" s="319" t="s">
        <v>28</v>
      </c>
      <c r="C114" s="319"/>
      <c r="D114" s="219"/>
      <c r="E114" s="219"/>
      <c r="F114" s="66">
        <f>E114*(1+$G$112)</f>
        <v>0</v>
      </c>
      <c r="G114" s="66">
        <f>F114*(1+$G$112)</f>
        <v>0</v>
      </c>
      <c r="H114" s="66">
        <f>G114*(1+$H$112)</f>
        <v>0</v>
      </c>
      <c r="I114" s="66">
        <f>H114*(1+$I$112)</f>
        <v>0</v>
      </c>
      <c r="J114" s="62">
        <f t="shared" si="13"/>
        <v>0</v>
      </c>
      <c r="K114" s="42"/>
      <c r="L114" s="42"/>
      <c r="M114" s="42"/>
      <c r="N114" s="42"/>
      <c r="O114" s="42"/>
      <c r="P114" s="42"/>
      <c r="Q114" s="42"/>
      <c r="R114" s="42"/>
      <c r="S114" s="42"/>
      <c r="T114" s="42"/>
      <c r="U114" s="42"/>
      <c r="V114" s="42"/>
      <c r="W114" s="42"/>
    </row>
    <row r="115" spans="1:23" s="39" customFormat="1" hidden="1" outlineLevel="1" x14ac:dyDescent="0.25">
      <c r="A115" s="53"/>
      <c r="B115" s="263" t="s">
        <v>104</v>
      </c>
      <c r="C115" s="263"/>
      <c r="D115" s="220"/>
      <c r="E115" s="220"/>
      <c r="F115" s="91"/>
      <c r="G115" s="91"/>
      <c r="H115" s="91"/>
      <c r="I115" s="91"/>
      <c r="J115" s="91"/>
      <c r="K115" s="42"/>
      <c r="L115" s="42"/>
      <c r="M115" s="42"/>
      <c r="N115" s="42"/>
      <c r="O115" s="42"/>
      <c r="P115" s="42"/>
      <c r="Q115" s="42"/>
      <c r="R115" s="42"/>
      <c r="S115" s="42"/>
      <c r="T115" s="42"/>
      <c r="U115" s="42"/>
      <c r="V115" s="42"/>
      <c r="W115" s="42"/>
    </row>
    <row r="116" spans="1:23" s="39" customFormat="1" hidden="1" outlineLevel="1" x14ac:dyDescent="0.25">
      <c r="A116" s="53"/>
      <c r="B116" s="263" t="s">
        <v>100</v>
      </c>
      <c r="C116" s="263"/>
      <c r="D116" s="219"/>
      <c r="E116" s="219"/>
      <c r="F116" s="66">
        <f>E116</f>
        <v>0</v>
      </c>
      <c r="G116" s="66">
        <f>F116</f>
        <v>0</v>
      </c>
      <c r="H116" s="66">
        <f t="shared" ref="H116:I116" si="14">G116</f>
        <v>0</v>
      </c>
      <c r="I116" s="66">
        <f t="shared" si="14"/>
        <v>0</v>
      </c>
      <c r="J116" s="62"/>
      <c r="K116" s="42"/>
      <c r="L116" s="42"/>
      <c r="M116" s="42"/>
      <c r="N116" s="42"/>
      <c r="O116" s="42"/>
      <c r="P116" s="42"/>
      <c r="Q116" s="42"/>
      <c r="R116" s="42"/>
      <c r="S116" s="42"/>
      <c r="T116" s="42"/>
      <c r="U116" s="42"/>
      <c r="V116" s="42"/>
      <c r="W116" s="42"/>
    </row>
    <row r="117" spans="1:23" s="39" customFormat="1" hidden="1" outlineLevel="1" x14ac:dyDescent="0.25">
      <c r="A117" s="53"/>
      <c r="B117" s="263" t="s">
        <v>99</v>
      </c>
      <c r="C117" s="263"/>
      <c r="D117" s="219"/>
      <c r="E117" s="219"/>
      <c r="F117" s="66">
        <f t="shared" ref="F117:I117" si="15">ROUND(E117*(1+F112),0)</f>
        <v>0</v>
      </c>
      <c r="G117" s="66">
        <f t="shared" si="15"/>
        <v>0</v>
      </c>
      <c r="H117" s="66">
        <f t="shared" si="15"/>
        <v>0</v>
      </c>
      <c r="I117" s="66">
        <f t="shared" si="15"/>
        <v>0</v>
      </c>
      <c r="J117" s="62"/>
      <c r="K117" s="42"/>
      <c r="L117" s="42"/>
      <c r="M117" s="42"/>
      <c r="N117" s="42"/>
      <c r="O117" s="42"/>
      <c r="P117" s="42"/>
      <c r="Q117" s="42"/>
      <c r="R117" s="42"/>
      <c r="S117" s="42"/>
      <c r="T117" s="42"/>
      <c r="U117" s="42"/>
      <c r="V117" s="42"/>
      <c r="W117" s="42"/>
    </row>
    <row r="118" spans="1:23" s="39" customFormat="1" hidden="1" outlineLevel="1" x14ac:dyDescent="0.25">
      <c r="A118" s="53"/>
      <c r="B118" s="263" t="s">
        <v>98</v>
      </c>
      <c r="C118" s="263"/>
      <c r="D118" s="66">
        <f>D116*D117</f>
        <v>0</v>
      </c>
      <c r="E118" s="66">
        <f>E116*E117</f>
        <v>0</v>
      </c>
      <c r="F118" s="66">
        <f t="shared" ref="F118" si="16">F116*F117</f>
        <v>0</v>
      </c>
      <c r="G118" s="66">
        <f t="shared" ref="G118:I118" si="17">G116*G117</f>
        <v>0</v>
      </c>
      <c r="H118" s="66">
        <f t="shared" si="17"/>
        <v>0</v>
      </c>
      <c r="I118" s="66">
        <f t="shared" si="17"/>
        <v>0</v>
      </c>
      <c r="J118" s="62">
        <f t="shared" si="13"/>
        <v>0</v>
      </c>
      <c r="K118" s="42"/>
      <c r="L118" s="42"/>
      <c r="M118" s="42"/>
      <c r="N118" s="42"/>
      <c r="O118" s="42"/>
      <c r="P118" s="42"/>
      <c r="Q118" s="42"/>
      <c r="R118" s="42"/>
      <c r="S118" s="42"/>
      <c r="T118" s="42"/>
      <c r="U118" s="42"/>
      <c r="V118" s="42"/>
      <c r="W118" s="42"/>
    </row>
    <row r="119" spans="1:23" s="39" customFormat="1" hidden="1" outlineLevel="1" x14ac:dyDescent="0.25">
      <c r="A119" s="53"/>
      <c r="B119" s="263" t="s">
        <v>88</v>
      </c>
      <c r="C119" s="263"/>
      <c r="D119" s="219"/>
      <c r="E119" s="219"/>
      <c r="F119" s="66">
        <f t="shared" ref="F119:G122" si="18">E119*(1+$G$112)</f>
        <v>0</v>
      </c>
      <c r="G119" s="66">
        <f t="shared" si="18"/>
        <v>0</v>
      </c>
      <c r="H119" s="66">
        <f t="shared" ref="H119:H122" si="19">G119*(1+$H$112)</f>
        <v>0</v>
      </c>
      <c r="I119" s="66">
        <f t="shared" ref="I119:I122" si="20">H119*(1+$I$112)</f>
        <v>0</v>
      </c>
      <c r="J119" s="62"/>
      <c r="K119" s="42"/>
      <c r="L119" s="42"/>
      <c r="M119" s="42"/>
      <c r="N119" s="42"/>
      <c r="O119" s="42"/>
      <c r="P119" s="42"/>
      <c r="Q119" s="42"/>
      <c r="R119" s="42"/>
      <c r="S119" s="42"/>
      <c r="T119" s="42"/>
      <c r="U119" s="42"/>
      <c r="V119" s="42"/>
      <c r="W119" s="42"/>
    </row>
    <row r="120" spans="1:23" s="39" customFormat="1" hidden="1" outlineLevel="1" x14ac:dyDescent="0.25">
      <c r="A120" s="53"/>
      <c r="B120" s="263" t="s">
        <v>89</v>
      </c>
      <c r="C120" s="263"/>
      <c r="D120" s="219"/>
      <c r="E120" s="219"/>
      <c r="F120" s="66">
        <f t="shared" si="18"/>
        <v>0</v>
      </c>
      <c r="G120" s="66">
        <f t="shared" si="18"/>
        <v>0</v>
      </c>
      <c r="H120" s="66">
        <f t="shared" si="19"/>
        <v>0</v>
      </c>
      <c r="I120" s="66">
        <f t="shared" si="20"/>
        <v>0</v>
      </c>
      <c r="J120" s="62"/>
      <c r="K120" s="42"/>
      <c r="L120" s="42"/>
      <c r="M120" s="42"/>
      <c r="N120" s="42"/>
      <c r="O120" s="42"/>
      <c r="P120" s="42"/>
      <c r="Q120" s="42"/>
      <c r="R120" s="42"/>
      <c r="S120" s="42"/>
      <c r="T120" s="42"/>
      <c r="U120" s="42"/>
      <c r="V120" s="42"/>
      <c r="W120" s="42"/>
    </row>
    <row r="121" spans="1:23" s="39" customFormat="1" hidden="1" outlineLevel="1" x14ac:dyDescent="0.25">
      <c r="A121" s="53"/>
      <c r="B121" s="260" t="s">
        <v>280</v>
      </c>
      <c r="C121" s="261"/>
      <c r="D121" s="219"/>
      <c r="E121" s="219"/>
      <c r="F121" s="66">
        <f t="shared" si="18"/>
        <v>0</v>
      </c>
      <c r="G121" s="66">
        <f t="shared" si="18"/>
        <v>0</v>
      </c>
      <c r="H121" s="66">
        <f t="shared" si="19"/>
        <v>0</v>
      </c>
      <c r="I121" s="66">
        <f t="shared" si="20"/>
        <v>0</v>
      </c>
      <c r="J121" s="62"/>
      <c r="K121" s="42"/>
      <c r="L121" s="42"/>
      <c r="M121" s="42"/>
      <c r="N121" s="42"/>
      <c r="O121" s="42"/>
      <c r="P121" s="42"/>
      <c r="Q121" s="42"/>
      <c r="R121" s="42"/>
      <c r="S121" s="42"/>
      <c r="T121" s="42"/>
      <c r="U121" s="42"/>
      <c r="V121" s="42"/>
      <c r="W121" s="42"/>
    </row>
    <row r="122" spans="1:23" s="39" customFormat="1" hidden="1" outlineLevel="1" x14ac:dyDescent="0.25">
      <c r="A122" s="53"/>
      <c r="B122" s="260" t="s">
        <v>280</v>
      </c>
      <c r="C122" s="261"/>
      <c r="D122" s="219"/>
      <c r="E122" s="219"/>
      <c r="F122" s="66">
        <f t="shared" si="18"/>
        <v>0</v>
      </c>
      <c r="G122" s="66">
        <f t="shared" si="18"/>
        <v>0</v>
      </c>
      <c r="H122" s="66">
        <f t="shared" si="19"/>
        <v>0</v>
      </c>
      <c r="I122" s="66">
        <f t="shared" si="20"/>
        <v>0</v>
      </c>
      <c r="J122" s="62"/>
      <c r="K122" s="42"/>
      <c r="L122" s="42"/>
      <c r="M122" s="42"/>
      <c r="N122" s="42"/>
      <c r="O122" s="42"/>
      <c r="P122" s="42"/>
      <c r="Q122" s="42"/>
      <c r="R122" s="42"/>
      <c r="S122" s="42"/>
      <c r="T122" s="42"/>
      <c r="U122" s="42"/>
      <c r="V122" s="42"/>
      <c r="W122" s="42"/>
    </row>
    <row r="123" spans="1:23" s="39" customFormat="1" hidden="1" outlineLevel="1" x14ac:dyDescent="0.25">
      <c r="A123" s="53"/>
      <c r="B123" s="263" t="s">
        <v>105</v>
      </c>
      <c r="C123" s="263"/>
      <c r="D123" s="66">
        <f>SUM(D118:D122)</f>
        <v>0</v>
      </c>
      <c r="E123" s="66">
        <f>SUM(E118:E122)</f>
        <v>0</v>
      </c>
      <c r="F123" s="66">
        <f t="shared" ref="F123" si="21">SUM(F118:F122)</f>
        <v>0</v>
      </c>
      <c r="G123" s="66">
        <f t="shared" ref="G123:H123" si="22">SUM(G118:G122)</f>
        <v>0</v>
      </c>
      <c r="H123" s="66">
        <f t="shared" si="22"/>
        <v>0</v>
      </c>
      <c r="I123" s="66">
        <f>SUM(I118:I122)</f>
        <v>0</v>
      </c>
      <c r="J123" s="62">
        <f t="shared" si="13"/>
        <v>0</v>
      </c>
      <c r="K123" s="42"/>
      <c r="L123" s="42"/>
      <c r="M123" s="42"/>
      <c r="N123" s="42"/>
      <c r="O123" s="42"/>
      <c r="P123" s="42"/>
      <c r="Q123" s="42"/>
      <c r="R123" s="42"/>
      <c r="S123" s="42"/>
      <c r="T123" s="42"/>
      <c r="U123" s="42"/>
      <c r="V123" s="42"/>
      <c r="W123" s="42"/>
    </row>
    <row r="124" spans="1:23" s="39" customFormat="1" ht="15" hidden="1" customHeight="1" outlineLevel="1" x14ac:dyDescent="0.25">
      <c r="A124" s="53"/>
      <c r="B124" s="260" t="s">
        <v>106</v>
      </c>
      <c r="C124" s="261"/>
      <c r="D124" s="219"/>
      <c r="E124" s="219"/>
      <c r="F124" s="66">
        <f t="shared" ref="F124:G126" si="23">E124*(1+$G$112)</f>
        <v>0</v>
      </c>
      <c r="G124" s="66">
        <f t="shared" si="23"/>
        <v>0</v>
      </c>
      <c r="H124" s="66">
        <f t="shared" ref="H124:H126" si="24">G124*(1+$H$112)</f>
        <v>0</v>
      </c>
      <c r="I124" s="66">
        <f t="shared" ref="I124:I126" si="25">H124*(1+$I$112)</f>
        <v>0</v>
      </c>
      <c r="J124" s="62">
        <f t="shared" si="13"/>
        <v>0</v>
      </c>
      <c r="K124" s="42"/>
      <c r="L124" s="42"/>
      <c r="M124" s="42"/>
      <c r="N124" s="42"/>
      <c r="O124" s="42"/>
      <c r="P124" s="42"/>
      <c r="Q124" s="42"/>
      <c r="R124" s="42"/>
      <c r="S124" s="42"/>
      <c r="T124" s="42"/>
      <c r="U124" s="42"/>
      <c r="V124" s="42"/>
      <c r="W124" s="42"/>
    </row>
    <row r="125" spans="1:23" s="39" customFormat="1" ht="15" hidden="1" customHeight="1" outlineLevel="1" x14ac:dyDescent="0.25">
      <c r="A125" s="53"/>
      <c r="B125" s="260" t="s">
        <v>106</v>
      </c>
      <c r="C125" s="261"/>
      <c r="D125" s="219"/>
      <c r="E125" s="219"/>
      <c r="F125" s="66">
        <f t="shared" si="23"/>
        <v>0</v>
      </c>
      <c r="G125" s="66">
        <f t="shared" si="23"/>
        <v>0</v>
      </c>
      <c r="H125" s="66">
        <f t="shared" si="24"/>
        <v>0</v>
      </c>
      <c r="I125" s="66">
        <f t="shared" si="25"/>
        <v>0</v>
      </c>
      <c r="J125" s="62">
        <f t="shared" si="13"/>
        <v>0</v>
      </c>
      <c r="K125" s="42"/>
      <c r="L125" s="42"/>
      <c r="M125" s="42"/>
      <c r="N125" s="42"/>
      <c r="O125" s="42"/>
      <c r="P125" s="42"/>
      <c r="Q125" s="42"/>
      <c r="R125" s="42"/>
      <c r="S125" s="42"/>
      <c r="T125" s="42"/>
      <c r="U125" s="42"/>
      <c r="V125" s="42"/>
      <c r="W125" s="42"/>
    </row>
    <row r="126" spans="1:23" s="39" customFormat="1" ht="15" hidden="1" customHeight="1" outlineLevel="1" x14ac:dyDescent="0.25">
      <c r="A126" s="53"/>
      <c r="B126" s="260" t="s">
        <v>106</v>
      </c>
      <c r="C126" s="261"/>
      <c r="D126" s="219"/>
      <c r="E126" s="219"/>
      <c r="F126" s="66">
        <f t="shared" si="23"/>
        <v>0</v>
      </c>
      <c r="G126" s="66">
        <f t="shared" si="23"/>
        <v>0</v>
      </c>
      <c r="H126" s="66">
        <f t="shared" si="24"/>
        <v>0</v>
      </c>
      <c r="I126" s="66">
        <f t="shared" si="25"/>
        <v>0</v>
      </c>
      <c r="J126" s="62">
        <f t="shared" si="13"/>
        <v>0</v>
      </c>
      <c r="K126" s="42"/>
      <c r="L126" s="42"/>
      <c r="M126" s="42"/>
      <c r="N126" s="42"/>
      <c r="O126" s="42"/>
      <c r="P126" s="42"/>
      <c r="Q126" s="42"/>
      <c r="R126" s="42"/>
      <c r="S126" s="42"/>
      <c r="T126" s="42"/>
      <c r="U126" s="42"/>
      <c r="V126" s="42"/>
      <c r="W126" s="42"/>
    </row>
    <row r="127" spans="1:23" s="41" customFormat="1" ht="15.75" hidden="1" outlineLevel="1" thickBot="1" x14ac:dyDescent="0.3">
      <c r="A127" s="72"/>
      <c r="B127" s="264" t="s">
        <v>109</v>
      </c>
      <c r="C127" s="264"/>
      <c r="D127" s="67">
        <f t="shared" ref="D127:J127" si="26">D113+D114+D123+D124+D126+D125</f>
        <v>0</v>
      </c>
      <c r="E127" s="67">
        <f t="shared" si="26"/>
        <v>0</v>
      </c>
      <c r="F127" s="67">
        <f t="shared" si="26"/>
        <v>0</v>
      </c>
      <c r="G127" s="67">
        <f t="shared" si="26"/>
        <v>0</v>
      </c>
      <c r="H127" s="67">
        <f t="shared" si="26"/>
        <v>0</v>
      </c>
      <c r="I127" s="67">
        <f t="shared" si="26"/>
        <v>0</v>
      </c>
      <c r="J127" s="67">
        <f t="shared" si="26"/>
        <v>0</v>
      </c>
      <c r="K127" s="44"/>
      <c r="L127" s="44"/>
      <c r="M127" s="44"/>
      <c r="N127" s="44"/>
      <c r="O127" s="44"/>
      <c r="P127" s="44"/>
      <c r="Q127" s="44"/>
      <c r="R127" s="44"/>
      <c r="S127" s="44"/>
      <c r="T127" s="44"/>
      <c r="U127" s="44"/>
      <c r="V127" s="44"/>
      <c r="W127" s="44"/>
    </row>
    <row r="128" spans="1:23" s="39" customFormat="1" ht="15.75" hidden="1" outlineLevel="1" thickTop="1" x14ac:dyDescent="0.25">
      <c r="A128" s="53"/>
      <c r="B128" s="96"/>
      <c r="C128" s="53"/>
      <c r="D128" s="53"/>
      <c r="E128" s="53"/>
      <c r="F128" s="53"/>
      <c r="G128" s="53"/>
      <c r="H128" s="53"/>
      <c r="I128" s="53"/>
      <c r="J128" s="68"/>
      <c r="K128" s="42"/>
      <c r="L128" s="42"/>
      <c r="M128" s="42"/>
      <c r="N128" s="42"/>
      <c r="O128" s="42"/>
      <c r="P128" s="42"/>
      <c r="Q128" s="42"/>
      <c r="R128" s="42"/>
      <c r="S128" s="42"/>
      <c r="T128" s="42"/>
      <c r="U128" s="42"/>
      <c r="V128" s="42"/>
      <c r="W128" s="42"/>
    </row>
    <row r="129" spans="1:27" s="39" customFormat="1" collapsed="1" x14ac:dyDescent="0.25">
      <c r="A129" s="53"/>
      <c r="B129" s="96"/>
      <c r="C129" s="53"/>
      <c r="D129" s="53"/>
      <c r="E129" s="53"/>
      <c r="F129" s="53"/>
      <c r="G129" s="53"/>
      <c r="H129" s="53"/>
      <c r="I129" s="53"/>
      <c r="J129" s="68"/>
      <c r="K129" s="42"/>
      <c r="L129" s="42"/>
      <c r="M129" s="42"/>
      <c r="N129" s="42"/>
      <c r="O129" s="42"/>
      <c r="P129" s="240"/>
      <c r="Q129" s="245"/>
      <c r="R129" s="42"/>
      <c r="S129" s="42"/>
      <c r="T129" s="42"/>
      <c r="U129" s="42"/>
      <c r="V129" s="42"/>
      <c r="W129" s="42"/>
    </row>
    <row r="130" spans="1:27" s="41" customFormat="1" ht="15" customHeight="1" outlineLevel="1" x14ac:dyDescent="0.25">
      <c r="A130" s="72" t="s">
        <v>129</v>
      </c>
      <c r="B130" s="274" t="s">
        <v>146</v>
      </c>
      <c r="C130" s="274"/>
      <c r="D130" s="274"/>
      <c r="E130" s="274"/>
      <c r="F130" s="274"/>
      <c r="G130" s="274"/>
      <c r="H130" s="274"/>
      <c r="I130" s="274"/>
      <c r="J130" s="274"/>
      <c r="K130" s="44"/>
      <c r="L130" s="44"/>
      <c r="M130" s="44"/>
      <c r="N130" s="44"/>
      <c r="O130" s="44"/>
      <c r="P130" s="44"/>
      <c r="Q130" s="246"/>
      <c r="R130" s="44"/>
      <c r="S130" s="44"/>
      <c r="T130" s="44"/>
      <c r="U130" s="44"/>
      <c r="V130" s="44"/>
      <c r="W130" s="44"/>
    </row>
    <row r="131" spans="1:27" outlineLevel="1" x14ac:dyDescent="0.25">
      <c r="A131" s="53"/>
      <c r="B131" s="92" t="s">
        <v>12</v>
      </c>
      <c r="C131" s="90"/>
      <c r="D131" s="90"/>
      <c r="E131" s="90"/>
      <c r="F131" s="90"/>
      <c r="G131" s="90"/>
      <c r="H131" s="90"/>
      <c r="I131" s="90"/>
      <c r="J131" s="90"/>
      <c r="K131" s="42"/>
      <c r="L131" s="42"/>
      <c r="M131" s="42"/>
      <c r="N131" s="42"/>
      <c r="O131" s="42"/>
      <c r="P131" s="42"/>
      <c r="Q131" s="42"/>
      <c r="R131" s="42"/>
      <c r="S131" s="42"/>
      <c r="T131" s="42"/>
      <c r="U131" s="42"/>
      <c r="V131" s="42"/>
      <c r="W131" s="42"/>
    </row>
    <row r="132" spans="1:27" outlineLevel="1" x14ac:dyDescent="0.25">
      <c r="A132" s="53"/>
      <c r="B132" s="265" t="s">
        <v>111</v>
      </c>
      <c r="C132" s="265"/>
      <c r="D132" s="180"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c r="W132" s="42"/>
    </row>
    <row r="133" spans="1:27" outlineLevel="1" x14ac:dyDescent="0.25">
      <c r="A133" s="53"/>
      <c r="B133" s="262" t="s">
        <v>212</v>
      </c>
      <c r="C133" s="262"/>
      <c r="D133" s="219"/>
      <c r="E133" s="219"/>
      <c r="F133" s="219"/>
      <c r="G133" s="219"/>
      <c r="H133" s="219"/>
      <c r="I133" s="219"/>
      <c r="J133" s="62">
        <f t="shared" ref="J133:J138" si="27">SUM(D133:I133)</f>
        <v>0</v>
      </c>
      <c r="K133" s="42"/>
      <c r="L133" s="42"/>
      <c r="M133" s="42"/>
      <c r="N133" s="42"/>
      <c r="O133" s="42"/>
      <c r="P133" s="42"/>
      <c r="Q133" s="42"/>
      <c r="R133" s="42"/>
      <c r="S133" s="42"/>
      <c r="T133" s="42"/>
      <c r="U133" s="42"/>
      <c r="V133" s="42"/>
      <c r="W133" s="42"/>
    </row>
    <row r="134" spans="1:27" outlineLevel="1" x14ac:dyDescent="0.25">
      <c r="A134" s="53"/>
      <c r="B134" s="262" t="s">
        <v>213</v>
      </c>
      <c r="C134" s="262"/>
      <c r="D134" s="219"/>
      <c r="E134" s="219"/>
      <c r="F134" s="219"/>
      <c r="G134" s="219"/>
      <c r="H134" s="219"/>
      <c r="I134" s="219"/>
      <c r="J134" s="62">
        <f t="shared" si="27"/>
        <v>0</v>
      </c>
      <c r="K134" s="42"/>
      <c r="L134" s="42"/>
      <c r="M134" s="42"/>
      <c r="N134" s="42"/>
      <c r="O134" s="42"/>
      <c r="P134" s="42"/>
      <c r="Q134" s="42"/>
      <c r="R134" s="42"/>
      <c r="S134" s="42"/>
      <c r="T134" s="42"/>
      <c r="U134" s="42"/>
      <c r="V134" s="42"/>
      <c r="W134" s="42"/>
    </row>
    <row r="135" spans="1:27" outlineLevel="1" x14ac:dyDescent="0.25">
      <c r="A135" s="53"/>
      <c r="B135" s="262" t="s">
        <v>211</v>
      </c>
      <c r="C135" s="262"/>
      <c r="D135" s="221"/>
      <c r="E135" s="219"/>
      <c r="F135" s="221"/>
      <c r="G135" s="221"/>
      <c r="H135" s="221"/>
      <c r="I135" s="221"/>
      <c r="J135" s="62">
        <f t="shared" si="27"/>
        <v>0</v>
      </c>
      <c r="K135" s="42"/>
      <c r="L135" s="42"/>
      <c r="M135" s="42"/>
      <c r="N135" s="42"/>
      <c r="O135" s="42"/>
      <c r="P135" s="42"/>
      <c r="Q135" s="42"/>
      <c r="R135" s="42"/>
      <c r="S135" s="42"/>
      <c r="T135" s="42"/>
      <c r="U135" s="42"/>
      <c r="V135" s="42"/>
      <c r="W135" s="42"/>
      <c r="AA135" s="192"/>
    </row>
    <row r="136" spans="1:27" outlineLevel="1" x14ac:dyDescent="0.25">
      <c r="A136" s="53"/>
      <c r="B136" s="262" t="s">
        <v>107</v>
      </c>
      <c r="C136" s="262"/>
      <c r="D136" s="221"/>
      <c r="E136" s="219"/>
      <c r="F136" s="221"/>
      <c r="G136" s="221"/>
      <c r="H136" s="221"/>
      <c r="I136" s="221"/>
      <c r="J136" s="62">
        <f t="shared" si="27"/>
        <v>0</v>
      </c>
      <c r="K136" s="42"/>
      <c r="L136" s="42"/>
      <c r="M136" s="42"/>
      <c r="N136" s="42"/>
      <c r="O136" s="42"/>
      <c r="P136" s="42"/>
      <c r="Q136" s="42"/>
      <c r="R136" s="42"/>
      <c r="S136" s="42"/>
      <c r="T136" s="42"/>
      <c r="U136" s="42"/>
      <c r="V136" s="42"/>
      <c r="W136" s="42"/>
      <c r="AA136" s="192"/>
    </row>
    <row r="137" spans="1:27" outlineLevel="1" x14ac:dyDescent="0.25">
      <c r="A137" s="53"/>
      <c r="B137" s="262" t="s">
        <v>108</v>
      </c>
      <c r="C137" s="262"/>
      <c r="D137" s="219"/>
      <c r="E137" s="219"/>
      <c r="F137" s="219"/>
      <c r="G137" s="219"/>
      <c r="H137" s="219"/>
      <c r="I137" s="219"/>
      <c r="J137" s="62">
        <f t="shared" si="27"/>
        <v>0</v>
      </c>
      <c r="K137" s="42"/>
      <c r="L137" s="42"/>
      <c r="M137" s="42"/>
      <c r="N137" s="42"/>
      <c r="O137" s="42"/>
      <c r="P137" s="42"/>
      <c r="Q137" s="42"/>
      <c r="R137" s="42"/>
      <c r="S137" s="42"/>
      <c r="T137" s="42"/>
      <c r="U137" s="42"/>
      <c r="V137" s="42"/>
      <c r="W137" s="42"/>
    </row>
    <row r="138" spans="1:27" outlineLevel="1" x14ac:dyDescent="0.25">
      <c r="A138" s="53"/>
      <c r="B138" s="260" t="s">
        <v>371</v>
      </c>
      <c r="C138" s="261"/>
      <c r="D138" s="219">
        <v>1833333.33</v>
      </c>
      <c r="E138" s="219">
        <v>1833333.33</v>
      </c>
      <c r="F138" s="219">
        <v>1833333.33</v>
      </c>
      <c r="G138" s="219"/>
      <c r="H138" s="219"/>
      <c r="I138" s="219"/>
      <c r="J138" s="62">
        <f t="shared" si="27"/>
        <v>5499999.9900000002</v>
      </c>
      <c r="K138" s="42"/>
      <c r="L138" s="42"/>
      <c r="M138" s="42"/>
      <c r="N138" s="42"/>
      <c r="O138" s="42"/>
      <c r="P138" s="42"/>
      <c r="Q138" s="42"/>
      <c r="R138" s="42"/>
      <c r="S138" s="42"/>
      <c r="T138" s="42"/>
      <c r="U138" s="42"/>
      <c r="V138" s="42"/>
      <c r="W138" s="42"/>
    </row>
    <row r="139" spans="1:27" s="40" customFormat="1" ht="15.75" outlineLevel="1" thickBot="1" x14ac:dyDescent="0.3">
      <c r="A139" s="72"/>
      <c r="B139" s="318" t="s">
        <v>114</v>
      </c>
      <c r="C139" s="318"/>
      <c r="D139" s="67">
        <f>SUM(D133:D138)</f>
        <v>1833333.33</v>
      </c>
      <c r="E139" s="67">
        <f t="shared" ref="E139:J139" si="28">SUM(E133:E138)</f>
        <v>1833333.33</v>
      </c>
      <c r="F139" s="67">
        <f t="shared" si="28"/>
        <v>1833333.33</v>
      </c>
      <c r="G139" s="67">
        <f t="shared" si="28"/>
        <v>0</v>
      </c>
      <c r="H139" s="67">
        <f t="shared" si="28"/>
        <v>0</v>
      </c>
      <c r="I139" s="67">
        <f t="shared" si="28"/>
        <v>0</v>
      </c>
      <c r="J139" s="67">
        <f t="shared" si="28"/>
        <v>5499999.9900000002</v>
      </c>
      <c r="K139" s="44"/>
      <c r="L139" s="44"/>
      <c r="M139" s="44"/>
      <c r="N139" s="44"/>
      <c r="O139" s="44"/>
      <c r="P139" s="44"/>
      <c r="Q139" s="44"/>
      <c r="R139" s="44"/>
      <c r="S139" s="44"/>
      <c r="T139" s="44"/>
      <c r="U139" s="44"/>
      <c r="V139" s="44"/>
      <c r="W139" s="44"/>
    </row>
    <row r="140" spans="1:27" ht="15.75" outlineLevel="1" thickTop="1" x14ac:dyDescent="0.25">
      <c r="A140" s="53"/>
      <c r="B140" s="96"/>
      <c r="C140" s="53"/>
      <c r="D140" s="53"/>
      <c r="E140" s="53"/>
      <c r="F140" s="53"/>
      <c r="G140" s="53"/>
      <c r="H140" s="53"/>
      <c r="I140" s="53"/>
      <c r="J140" s="53"/>
      <c r="K140" s="42"/>
      <c r="L140" s="42"/>
      <c r="M140" s="42"/>
      <c r="N140" s="42"/>
      <c r="O140" s="42"/>
      <c r="P140" s="42"/>
      <c r="Q140" s="42"/>
      <c r="R140" s="42"/>
      <c r="S140" s="42"/>
      <c r="T140" s="42"/>
      <c r="U140" s="42"/>
      <c r="V140" s="42"/>
      <c r="W140" s="42"/>
    </row>
    <row r="141" spans="1:27" x14ac:dyDescent="0.25">
      <c r="A141" s="53"/>
      <c r="B141" s="96"/>
      <c r="C141" s="53"/>
      <c r="D141" s="53"/>
      <c r="E141" s="53"/>
      <c r="F141" s="53"/>
      <c r="G141" s="53"/>
      <c r="H141" s="53"/>
      <c r="I141" s="53"/>
      <c r="J141" s="53"/>
      <c r="K141" s="42"/>
      <c r="L141" s="42"/>
      <c r="M141" s="42"/>
      <c r="N141" s="42"/>
      <c r="O141" s="42"/>
      <c r="P141" s="42"/>
      <c r="Q141" s="42"/>
      <c r="R141" s="42"/>
      <c r="S141" s="42"/>
      <c r="T141" s="42"/>
      <c r="U141" s="42"/>
      <c r="V141" s="42"/>
      <c r="W141" s="42"/>
    </row>
    <row r="142" spans="1:27"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c r="W142" s="42"/>
    </row>
    <row r="143" spans="1:27"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c r="W143" s="42"/>
    </row>
    <row r="144" spans="1:27"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c r="W144" s="44"/>
    </row>
    <row r="145" spans="1:23" ht="210" customHeight="1" x14ac:dyDescent="0.25">
      <c r="A145" s="53"/>
      <c r="B145" s="293" t="s">
        <v>386</v>
      </c>
      <c r="C145" s="294"/>
      <c r="D145" s="294"/>
      <c r="E145" s="294"/>
      <c r="F145" s="294"/>
      <c r="G145" s="294"/>
      <c r="H145" s="294"/>
      <c r="I145" s="294"/>
      <c r="J145" s="295"/>
      <c r="K145" s="42"/>
      <c r="L145" s="42"/>
      <c r="M145" s="42"/>
      <c r="N145" s="42"/>
      <c r="O145" s="42"/>
      <c r="P145" s="42"/>
      <c r="Q145" s="42"/>
      <c r="R145" s="42"/>
      <c r="S145" s="42"/>
      <c r="T145" s="42"/>
      <c r="U145" s="42"/>
      <c r="V145" s="42"/>
      <c r="W145" s="42"/>
    </row>
    <row r="146" spans="1:23"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c r="W146" s="42"/>
    </row>
    <row r="147" spans="1:23"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c r="W147" s="42"/>
    </row>
    <row r="148" spans="1:23"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c r="W148" s="42"/>
    </row>
    <row r="149" spans="1:23"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c r="W149" s="42"/>
    </row>
    <row r="150" spans="1:23"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c r="W150" s="42"/>
    </row>
    <row r="151" spans="1:23" x14ac:dyDescent="0.25">
      <c r="B151" s="73"/>
      <c r="C151" s="73"/>
      <c r="D151" s="73"/>
      <c r="E151" s="73"/>
      <c r="F151" s="73"/>
      <c r="G151" s="73"/>
      <c r="H151" s="73"/>
      <c r="I151" s="73"/>
      <c r="J151" s="73"/>
    </row>
    <row r="152" spans="1:23" x14ac:dyDescent="0.25">
      <c r="B152" s="73"/>
      <c r="C152" s="73"/>
      <c r="D152" s="73"/>
      <c r="E152" s="73"/>
      <c r="F152" s="73"/>
      <c r="G152" s="73"/>
      <c r="H152" s="73"/>
      <c r="I152" s="73"/>
      <c r="J152" s="73"/>
    </row>
    <row r="153" spans="1:23" x14ac:dyDescent="0.25">
      <c r="B153" s="73"/>
      <c r="C153" s="73"/>
      <c r="D153" s="73"/>
      <c r="E153" s="73"/>
      <c r="F153" s="73"/>
      <c r="G153" s="73"/>
      <c r="H153" s="73"/>
      <c r="I153" s="73"/>
      <c r="J153" s="73"/>
    </row>
    <row r="154" spans="1:23" x14ac:dyDescent="0.25">
      <c r="B154" s="51"/>
      <c r="C154" s="51"/>
      <c r="D154" s="51"/>
      <c r="E154" s="51"/>
      <c r="F154" s="51"/>
      <c r="G154" s="51"/>
      <c r="H154" s="51"/>
      <c r="I154" s="51"/>
      <c r="J154" s="51"/>
    </row>
    <row r="155" spans="1:23" x14ac:dyDescent="0.25">
      <c r="B155" s="51"/>
      <c r="C155" s="51"/>
      <c r="D155" s="51"/>
      <c r="E155" s="51"/>
      <c r="F155" s="51"/>
      <c r="G155" s="51"/>
      <c r="H155" s="51"/>
      <c r="I155" s="51"/>
      <c r="J155" s="51"/>
    </row>
    <row r="156" spans="1:23" x14ac:dyDescent="0.25">
      <c r="B156" s="51"/>
      <c r="C156" s="51"/>
      <c r="D156" s="51"/>
      <c r="E156" s="51"/>
      <c r="F156" s="51"/>
      <c r="G156" s="51"/>
      <c r="H156" s="51"/>
      <c r="I156" s="51"/>
      <c r="J156" s="51"/>
    </row>
    <row r="157" spans="1:23" x14ac:dyDescent="0.25">
      <c r="B157" s="51"/>
      <c r="C157" s="51"/>
      <c r="D157" s="51"/>
      <c r="E157" s="51"/>
      <c r="F157" s="51"/>
      <c r="G157" s="51"/>
      <c r="H157" s="51"/>
      <c r="I157" s="51"/>
      <c r="J157" s="51"/>
    </row>
    <row r="158" spans="1:23" x14ac:dyDescent="0.25">
      <c r="B158" s="51"/>
      <c r="C158" s="51"/>
      <c r="D158" s="51"/>
      <c r="E158" s="51"/>
      <c r="F158" s="51"/>
      <c r="G158" s="51"/>
      <c r="H158" s="51"/>
      <c r="I158" s="51"/>
      <c r="J158" s="51"/>
    </row>
    <row r="159" spans="1:23" x14ac:dyDescent="0.25">
      <c r="B159" s="51"/>
      <c r="C159" s="51"/>
      <c r="D159" s="51"/>
      <c r="E159" s="51"/>
      <c r="F159" s="51"/>
      <c r="G159" s="51"/>
      <c r="H159" s="51"/>
      <c r="I159" s="51"/>
      <c r="J159" s="51"/>
    </row>
    <row r="160" spans="1:23"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X3:AB17">
    <sortCondition ref="AA3"/>
  </sortState>
  <customSheetViews>
    <customSheetView guid="{24BCEF41-DAEA-49EB-82E0-32FF1FF7D884}" scale="85" printArea="1" hiddenRows="1">
      <selection activeCell="I5" sqref="I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85" showPageBreaks="1" printArea="1" hiddenRows="1" view="pageBreakPreview">
      <selection activeCell="O91" sqref="O91:Q97"/>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4D895310-04B4-4FFF-ADA4-767CB2A31A78}" scale="85" showPageBreaks="1" printArea="1" hiddenRows="1" view="pageBreakPreview" topLeftCell="A58">
      <selection activeCell="I69" sqref="I69"/>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4E8B1839-DE06-44CB-A0DC-1F804E0A8815}" scale="85" showPageBreaks="1" printArea="1" hiddenRows="1">
      <selection activeCell="B145" sqref="B145:J145"/>
      <rowBreaks count="2" manualBreakCount="2">
        <brk id="30" max="10" man="1"/>
        <brk id="85" max="10" man="1"/>
      </rowBreaks>
      <pageMargins left="0.25" right="0.25" top="0.75" bottom="0.75" header="0.3" footer="0.3"/>
      <printOptions horizontalCentered="1"/>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0">
    <mergeCell ref="B145:J145"/>
    <mergeCell ref="C72:E72"/>
    <mergeCell ref="C71:E71"/>
    <mergeCell ref="C70:E70"/>
    <mergeCell ref="B84:J84"/>
    <mergeCell ref="B83:J83"/>
    <mergeCell ref="B108:J108"/>
    <mergeCell ref="B130:J130"/>
    <mergeCell ref="B102:C102"/>
    <mergeCell ref="B101:C101"/>
    <mergeCell ref="B100:C100"/>
    <mergeCell ref="B99:C99"/>
    <mergeCell ref="B79:J79"/>
    <mergeCell ref="B97:C97"/>
    <mergeCell ref="B78:J78"/>
    <mergeCell ref="B88:J88"/>
    <mergeCell ref="B139:C139"/>
    <mergeCell ref="B118:C118"/>
    <mergeCell ref="B119:C119"/>
    <mergeCell ref="B89:J89"/>
    <mergeCell ref="B115:C115"/>
    <mergeCell ref="B116:C116"/>
    <mergeCell ref="B117:C117"/>
    <mergeCell ref="B114:C114"/>
    <mergeCell ref="I10:J10"/>
    <mergeCell ref="F11:H11"/>
    <mergeCell ref="B11:C12"/>
    <mergeCell ref="D11:E12"/>
    <mergeCell ref="B2:C2"/>
    <mergeCell ref="B1:C1"/>
    <mergeCell ref="I2:J2"/>
    <mergeCell ref="D3:H3"/>
    <mergeCell ref="B8:J8"/>
    <mergeCell ref="D2:H2"/>
    <mergeCell ref="D1:H1"/>
    <mergeCell ref="D4:H4"/>
    <mergeCell ref="B10:C10"/>
    <mergeCell ref="D10:E10"/>
    <mergeCell ref="F10:H10"/>
    <mergeCell ref="C69:E69"/>
    <mergeCell ref="C68:E68"/>
    <mergeCell ref="B96:C96"/>
    <mergeCell ref="B93:C93"/>
    <mergeCell ref="B94:C94"/>
    <mergeCell ref="B95:C95"/>
    <mergeCell ref="B47:J47"/>
    <mergeCell ref="B74:J74"/>
    <mergeCell ref="B75:J75"/>
    <mergeCell ref="B91:C91"/>
    <mergeCell ref="B112:C112"/>
    <mergeCell ref="B111:C111"/>
    <mergeCell ref="B63:J63"/>
    <mergeCell ref="B62:J62"/>
    <mergeCell ref="B106:G106"/>
    <mergeCell ref="B98:C98"/>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C67:E67"/>
    <mergeCell ref="C66:E66"/>
    <mergeCell ref="B29:D29"/>
    <mergeCell ref="F12:H12"/>
    <mergeCell ref="F14:H15"/>
    <mergeCell ref="B40:J40"/>
    <mergeCell ref="B65:J65"/>
    <mergeCell ref="G22:J22"/>
    <mergeCell ref="D22:F22"/>
    <mergeCell ref="B135:C135"/>
    <mergeCell ref="B133:C133"/>
    <mergeCell ref="B109:J109"/>
    <mergeCell ref="B92:C92"/>
    <mergeCell ref="B104:J104"/>
    <mergeCell ref="B105:G105"/>
    <mergeCell ref="H105:I105"/>
    <mergeCell ref="I13:J13"/>
    <mergeCell ref="B44:J44"/>
    <mergeCell ref="B45:J45"/>
    <mergeCell ref="B37:J37"/>
    <mergeCell ref="D13:E13"/>
    <mergeCell ref="B22:C22"/>
    <mergeCell ref="B57:J57"/>
    <mergeCell ref="B58:J58"/>
    <mergeCell ref="B36:G36"/>
    <mergeCell ref="B113:C113"/>
    <mergeCell ref="B138:C138"/>
    <mergeCell ref="B136:C136"/>
    <mergeCell ref="B137:C137"/>
    <mergeCell ref="B134:C134"/>
    <mergeCell ref="B120:C120"/>
    <mergeCell ref="B121:C121"/>
    <mergeCell ref="B122:C122"/>
    <mergeCell ref="B123:C123"/>
    <mergeCell ref="B124:C124"/>
    <mergeCell ref="B125:C125"/>
    <mergeCell ref="B126:C126"/>
    <mergeCell ref="B127:C127"/>
    <mergeCell ref="B132:C132"/>
  </mergeCells>
  <dataValidations count="6">
    <dataValidation type="list" allowBlank="1" showInputMessage="1" showErrorMessage="1" sqref="C3">
      <formula1>$Y$3:$Y$12</formula1>
    </dataValidation>
    <dataValidation type="list" allowBlank="1" showInputMessage="1" showErrorMessage="1" sqref="C4">
      <formula1>$Z$3:$Z$9</formula1>
    </dataValidation>
    <dataValidation type="list" allowBlank="1" showInputMessage="1" showErrorMessage="1" sqref="C6">
      <formula1>$AB$3:$AB$17</formula1>
    </dataValidation>
    <dataValidation type="list" allowBlank="1" showInputMessage="1" showErrorMessage="1" sqref="C5">
      <formula1>$AA$3:$AA$9</formula1>
    </dataValidation>
    <dataValidation type="list" allowBlank="1" showInputMessage="1" showErrorMessage="1" sqref="I2:J2">
      <formula1>$AD$2:$AD$6</formula1>
    </dataValidation>
    <dataValidation type="list" allowBlank="1" showInputMessage="1" showErrorMessage="1" sqref="B48:C50">
      <formula1>$AB$46:$AB$65</formula1>
    </dataValidation>
  </dataValidations>
  <printOptions horizontalCentered="1"/>
  <pageMargins left="0.25" right="0.25" top="0.75" bottom="0.75" header="0.3" footer="0.3"/>
  <pageSetup scale="63"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2075" r:id="rId8"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9"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10" name="Check Box 31">
              <controlPr defaultSize="0" autoFill="0" autoLine="0" autoPict="0">
                <anchor moveWithCells="1">
                  <from>
                    <xdr:col>4</xdr:col>
                    <xdr:colOff>209550</xdr:colOff>
                    <xdr:row>27</xdr:row>
                    <xdr:rowOff>171450</xdr:rowOff>
                  </from>
                  <to>
                    <xdr:col>5</xdr:col>
                    <xdr:colOff>857250</xdr:colOff>
                    <xdr:row>29</xdr:row>
                    <xdr:rowOff>19050</xdr:rowOff>
                  </to>
                </anchor>
              </controlPr>
            </control>
          </mc:Choice>
        </mc:AlternateContent>
        <mc:AlternateContent xmlns:mc="http://schemas.openxmlformats.org/markup-compatibility/2006">
          <mc:Choice Requires="x14">
            <control shapeId="2080" r:id="rId11" name="Check Box 32">
              <controlPr defaultSize="0" autoFill="0" autoLine="0" autoPict="0">
                <anchor moveWithCells="1">
                  <from>
                    <xdr:col>4</xdr:col>
                    <xdr:colOff>219075</xdr:colOff>
                    <xdr:row>26</xdr:row>
                    <xdr:rowOff>95250</xdr:rowOff>
                  </from>
                  <to>
                    <xdr:col>5</xdr:col>
                    <xdr:colOff>838200</xdr:colOff>
                    <xdr:row>26</xdr:row>
                    <xdr:rowOff>314325</xdr:rowOff>
                  </to>
                </anchor>
              </controlPr>
            </control>
          </mc:Choice>
        </mc:AlternateContent>
        <mc:AlternateContent xmlns:mc="http://schemas.openxmlformats.org/markup-compatibility/2006">
          <mc:Choice Requires="x14">
            <control shapeId="2081" r:id="rId12" name="Check Box 33">
              <controlPr defaultSize="0" autoFill="0" autoLine="0" autoPict="0">
                <anchor moveWithCells="1">
                  <from>
                    <xdr:col>4</xdr:col>
                    <xdr:colOff>209550</xdr:colOff>
                    <xdr:row>23</xdr:row>
                    <xdr:rowOff>9525</xdr:rowOff>
                  </from>
                  <to>
                    <xdr:col>5</xdr:col>
                    <xdr:colOff>838200</xdr:colOff>
                    <xdr:row>24</xdr:row>
                    <xdr:rowOff>38100</xdr:rowOff>
                  </to>
                </anchor>
              </controlPr>
            </control>
          </mc:Choice>
        </mc:AlternateContent>
        <mc:AlternateContent xmlns:mc="http://schemas.openxmlformats.org/markup-compatibility/2006">
          <mc:Choice Requires="x14">
            <control shapeId="2082" r:id="rId13" name="Check Box 34">
              <controlPr defaultSize="0" autoFill="0" autoLine="0" autoPict="0">
                <anchor moveWithCells="1">
                  <from>
                    <xdr:col>6</xdr:col>
                    <xdr:colOff>85725</xdr:colOff>
                    <xdr:row>26</xdr:row>
                    <xdr:rowOff>104775</xdr:rowOff>
                  </from>
                  <to>
                    <xdr:col>7</xdr:col>
                    <xdr:colOff>714375</xdr:colOff>
                    <xdr:row>26</xdr:row>
                    <xdr:rowOff>333375</xdr:rowOff>
                  </to>
                </anchor>
              </controlPr>
            </control>
          </mc:Choice>
        </mc:AlternateContent>
        <mc:AlternateContent xmlns:mc="http://schemas.openxmlformats.org/markup-compatibility/2006">
          <mc:Choice Requires="x14">
            <control shapeId="2083" r:id="rId14" name="Check Box 35">
              <controlPr defaultSize="0" autoFill="0" autoLine="0" autoPict="0">
                <anchor moveWithCells="1">
                  <from>
                    <xdr:col>7</xdr:col>
                    <xdr:colOff>923925</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5" name="Check Box 36">
              <controlPr defaultSize="0" autoFill="0" autoLine="0" autoPict="0">
                <anchor moveWithCells="1">
                  <from>
                    <xdr:col>4</xdr:col>
                    <xdr:colOff>209550</xdr:colOff>
                    <xdr:row>24</xdr:row>
                    <xdr:rowOff>180975</xdr:rowOff>
                  </from>
                  <to>
                    <xdr:col>5</xdr:col>
                    <xdr:colOff>838200</xdr:colOff>
                    <xdr:row>26</xdr:row>
                    <xdr:rowOff>19050</xdr:rowOff>
                  </to>
                </anchor>
              </controlPr>
            </control>
          </mc:Choice>
        </mc:AlternateContent>
        <mc:AlternateContent xmlns:mc="http://schemas.openxmlformats.org/markup-compatibility/2006">
          <mc:Choice Requires="x14">
            <control shapeId="2095" r:id="rId16" name="Check Box 47">
              <controlPr defaultSize="0" autoFill="0" autoLine="0" autoPict="0">
                <anchor moveWithCells="1">
                  <from>
                    <xdr:col>4</xdr:col>
                    <xdr:colOff>314325</xdr:colOff>
                    <xdr:row>33</xdr:row>
                    <xdr:rowOff>9525</xdr:rowOff>
                  </from>
                  <to>
                    <xdr:col>5</xdr:col>
                    <xdr:colOff>942975</xdr:colOff>
                    <xdr:row>33</xdr:row>
                    <xdr:rowOff>190500</xdr:rowOff>
                  </to>
                </anchor>
              </controlPr>
            </control>
          </mc:Choice>
        </mc:AlternateContent>
        <mc:AlternateContent xmlns:mc="http://schemas.openxmlformats.org/markup-compatibility/2006">
          <mc:Choice Requires="x14">
            <control shapeId="2097" r:id="rId17" name="Check Box 49">
              <controlPr defaultSize="0" autoFill="0" autoLine="0" autoPict="0">
                <anchor moveWithCells="1">
                  <from>
                    <xdr:col>6</xdr:col>
                    <xdr:colOff>123825</xdr:colOff>
                    <xdr:row>33</xdr:row>
                    <xdr:rowOff>9525</xdr:rowOff>
                  </from>
                  <to>
                    <xdr:col>7</xdr:col>
                    <xdr:colOff>752475</xdr:colOff>
                    <xdr:row>33</xdr:row>
                    <xdr:rowOff>190500</xdr:rowOff>
                  </to>
                </anchor>
              </controlPr>
            </control>
          </mc:Choice>
        </mc:AlternateContent>
        <mc:AlternateContent xmlns:mc="http://schemas.openxmlformats.org/markup-compatibility/2006">
          <mc:Choice Requires="x14">
            <control shapeId="2098" r:id="rId18" name="Check Box 50">
              <controlPr defaultSize="0" autoFill="0" autoLine="0" autoPict="0">
                <anchor moveWithCells="1">
                  <from>
                    <xdr:col>7</xdr:col>
                    <xdr:colOff>914400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9" name="Check Box 51">
              <controlPr defaultSize="0" autoFill="0" autoLine="0" autoPict="0">
                <anchor moveWithCells="1">
                  <from>
                    <xdr:col>7</xdr:col>
                    <xdr:colOff>933450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20" name="Check Box 53">
              <controlPr defaultSize="0" autoFill="0" autoLine="0" autoPict="0">
                <anchor moveWithCells="1">
                  <from>
                    <xdr:col>7</xdr:col>
                    <xdr:colOff>933450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1" name="Check Box 55">
              <controlPr defaultSize="0" autoFill="0" autoLine="0" autoPict="0">
                <anchor moveWithCells="1">
                  <from>
                    <xdr:col>6</xdr:col>
                    <xdr:colOff>95250</xdr:colOff>
                    <xdr:row>23</xdr:row>
                    <xdr:rowOff>9525</xdr:rowOff>
                  </from>
                  <to>
                    <xdr:col>7</xdr:col>
                    <xdr:colOff>714375</xdr:colOff>
                    <xdr:row>24</xdr:row>
                    <xdr:rowOff>38100</xdr:rowOff>
                  </to>
                </anchor>
              </controlPr>
            </control>
          </mc:Choice>
        </mc:AlternateContent>
        <mc:AlternateContent xmlns:mc="http://schemas.openxmlformats.org/markup-compatibility/2006">
          <mc:Choice Requires="x14">
            <control shapeId="2105" r:id="rId22" name="Check Box 57">
              <controlPr defaultSize="0" autoFill="0" autoLine="0" autoPict="0">
                <anchor moveWithCells="1">
                  <from>
                    <xdr:col>6</xdr:col>
                    <xdr:colOff>95250</xdr:colOff>
                    <xdr:row>24</xdr:row>
                    <xdr:rowOff>180975</xdr:rowOff>
                  </from>
                  <to>
                    <xdr:col>7</xdr:col>
                    <xdr:colOff>714375</xdr:colOff>
                    <xdr:row>26</xdr:row>
                    <xdr:rowOff>28575</xdr:rowOff>
                  </to>
                </anchor>
              </controlPr>
            </control>
          </mc:Choice>
        </mc:AlternateContent>
        <mc:AlternateContent xmlns:mc="http://schemas.openxmlformats.org/markup-compatibility/2006">
          <mc:Choice Requires="x14">
            <control shapeId="2109" r:id="rId23" name="Check Box 61">
              <controlPr defaultSize="0" autoFill="0" autoLine="0" autoPict="0">
                <anchor moveWithCells="1">
                  <from>
                    <xdr:col>6</xdr:col>
                    <xdr:colOff>76200</xdr:colOff>
                    <xdr:row>27</xdr:row>
                    <xdr:rowOff>180975</xdr:rowOff>
                  </from>
                  <to>
                    <xdr:col>7</xdr:col>
                    <xdr:colOff>714375</xdr:colOff>
                    <xdr:row>29</xdr:row>
                    <xdr:rowOff>28575</xdr:rowOff>
                  </to>
                </anchor>
              </controlPr>
            </control>
          </mc:Choice>
        </mc:AlternateContent>
        <mc:AlternateContent xmlns:mc="http://schemas.openxmlformats.org/markup-compatibility/2006">
          <mc:Choice Requires="x14">
            <control shapeId="2113" r:id="rId24"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5"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6" name="Check Box 69">
              <controlPr defaultSize="0" autoFill="0" autoLine="0" autoPict="0">
                <anchor moveWithCells="1">
                  <from>
                    <xdr:col>8</xdr:col>
                    <xdr:colOff>314325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7" name="Check Box 70">
              <controlPr defaultSize="0" autoFill="0" autoLine="0" autoPict="0">
                <anchor moveWithCells="1">
                  <from>
                    <xdr:col>6</xdr:col>
                    <xdr:colOff>762000</xdr:colOff>
                    <xdr:row>103</xdr:row>
                    <xdr:rowOff>9525</xdr:rowOff>
                  </from>
                  <to>
                    <xdr:col>8</xdr:col>
                    <xdr:colOff>85725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6" t="s">
        <v>34</v>
      </c>
      <c r="B2" s="426"/>
      <c r="C2" s="426" t="s">
        <v>35</v>
      </c>
      <c r="D2" s="426"/>
      <c r="E2" s="427" t="s">
        <v>36</v>
      </c>
      <c r="F2" s="428"/>
      <c r="G2" s="428"/>
      <c r="H2" s="456" t="s">
        <v>41</v>
      </c>
      <c r="I2" s="456"/>
    </row>
    <row r="3" spans="1:9" x14ac:dyDescent="0.25">
      <c r="A3" s="429"/>
      <c r="B3" s="429"/>
      <c r="C3" s="429"/>
      <c r="D3" s="429"/>
      <c r="E3" s="430"/>
      <c r="F3" s="430"/>
      <c r="G3" s="430"/>
      <c r="H3" s="457">
        <f>I64</f>
        <v>1049869</v>
      </c>
      <c r="I3" s="458"/>
    </row>
    <row r="4" spans="1:9" x14ac:dyDescent="0.25">
      <c r="A4" s="429"/>
      <c r="B4" s="429"/>
      <c r="C4" s="429"/>
      <c r="D4" s="429"/>
      <c r="E4" s="432"/>
      <c r="F4" s="429"/>
      <c r="G4" s="429"/>
      <c r="H4" s="459"/>
      <c r="I4" s="460"/>
    </row>
    <row r="5" spans="1:9" ht="23.1" customHeight="1" x14ac:dyDescent="0.25">
      <c r="A5" s="436" t="s">
        <v>57</v>
      </c>
      <c r="B5" s="437"/>
      <c r="C5" s="26"/>
      <c r="D5" s="26"/>
      <c r="E5" s="26"/>
      <c r="F5" s="26"/>
      <c r="G5" s="26"/>
      <c r="H5" s="26"/>
      <c r="I5" s="27"/>
    </row>
    <row r="6" spans="1:9" ht="114" customHeight="1" x14ac:dyDescent="0.25">
      <c r="A6" s="446"/>
      <c r="B6" s="446"/>
      <c r="C6" s="446"/>
      <c r="D6" s="446"/>
      <c r="E6" s="446"/>
      <c r="F6" s="446"/>
      <c r="G6" s="446"/>
      <c r="H6" s="446"/>
      <c r="I6" s="447"/>
    </row>
    <row r="7" spans="1:9" x14ac:dyDescent="0.25">
      <c r="A7" s="441" t="s">
        <v>53</v>
      </c>
      <c r="B7" s="442"/>
      <c r="C7" s="442"/>
      <c r="D7" s="28"/>
      <c r="E7" s="29"/>
      <c r="F7" s="29"/>
      <c r="G7" s="29"/>
      <c r="H7" s="29"/>
      <c r="I7" s="30"/>
    </row>
    <row r="8" spans="1:9" x14ac:dyDescent="0.25">
      <c r="A8" s="443" t="s">
        <v>45</v>
      </c>
      <c r="B8" s="444"/>
      <c r="C8" s="444"/>
      <c r="D8" s="44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48"/>
      <c r="B12" s="449"/>
      <c r="C12" s="449"/>
      <c r="D12" s="449"/>
      <c r="E12" s="449"/>
      <c r="F12" s="449"/>
      <c r="G12" s="449"/>
      <c r="H12" s="449"/>
      <c r="I12" s="450"/>
    </row>
    <row r="13" spans="1:9" ht="16.5" x14ac:dyDescent="0.25">
      <c r="A13" s="34"/>
      <c r="B13" s="34"/>
      <c r="C13" s="34"/>
      <c r="D13" s="34"/>
      <c r="E13" s="34"/>
      <c r="F13" s="34"/>
      <c r="G13" s="34"/>
      <c r="H13" s="34"/>
      <c r="I13" s="34"/>
    </row>
    <row r="14" spans="1:9" ht="23.1" customHeight="1" x14ac:dyDescent="0.25">
      <c r="A14" s="435" t="s">
        <v>61</v>
      </c>
      <c r="B14" s="435"/>
      <c r="C14" s="435"/>
      <c r="D14" s="435"/>
      <c r="E14" s="435"/>
      <c r="F14" s="435"/>
      <c r="G14" s="435"/>
      <c r="H14" s="435"/>
      <c r="I14" s="435"/>
    </row>
    <row r="15" spans="1:9" ht="16.5" x14ac:dyDescent="0.25">
      <c r="A15" s="34"/>
      <c r="B15" s="34"/>
      <c r="C15" s="34"/>
      <c r="D15" s="34"/>
      <c r="E15" s="34"/>
      <c r="F15" s="34"/>
      <c r="G15" s="34"/>
      <c r="H15" s="34"/>
      <c r="I15" s="34"/>
    </row>
    <row r="16" spans="1:9" ht="57" customHeight="1" x14ac:dyDescent="0.25">
      <c r="A16" s="448"/>
      <c r="B16" s="449"/>
      <c r="C16" s="449"/>
      <c r="D16" s="449"/>
      <c r="E16" s="449"/>
      <c r="F16" s="449"/>
      <c r="G16" s="449"/>
      <c r="H16" s="449"/>
      <c r="I16" s="450"/>
    </row>
    <row r="17" spans="1:9" ht="8.1" customHeight="1" x14ac:dyDescent="0.25">
      <c r="A17" s="34"/>
      <c r="B17" s="34"/>
      <c r="C17" s="34"/>
      <c r="D17" s="34"/>
      <c r="E17" s="34"/>
      <c r="F17" s="34"/>
      <c r="G17" s="34"/>
      <c r="H17" s="34"/>
      <c r="I17" s="34"/>
    </row>
    <row r="18" spans="1:9" ht="15" customHeight="1" x14ac:dyDescent="0.25">
      <c r="A18" s="435" t="s">
        <v>63</v>
      </c>
      <c r="B18" s="435"/>
      <c r="C18" s="435"/>
      <c r="D18" s="435"/>
      <c r="E18" s="435"/>
      <c r="F18" s="435"/>
      <c r="G18" s="435"/>
      <c r="H18" s="435"/>
      <c r="I18" s="435"/>
    </row>
    <row r="19" spans="1:9" ht="16.5" x14ac:dyDescent="0.25">
      <c r="A19" s="34"/>
      <c r="B19" s="34"/>
      <c r="C19" s="34"/>
      <c r="D19" s="34"/>
      <c r="E19" s="34"/>
      <c r="F19" s="34"/>
      <c r="G19" s="34"/>
      <c r="H19" s="34"/>
      <c r="I19" s="34"/>
    </row>
    <row r="20" spans="1:9" ht="33" customHeight="1" x14ac:dyDescent="0.25">
      <c r="A20" s="448"/>
      <c r="B20" s="449"/>
      <c r="C20" s="449"/>
      <c r="D20" s="449"/>
      <c r="E20" s="449"/>
      <c r="F20" s="449"/>
      <c r="G20" s="449"/>
      <c r="H20" s="449"/>
      <c r="I20" s="450"/>
    </row>
    <row r="21" spans="1:9" x14ac:dyDescent="0.25">
      <c r="A21" s="451" t="s">
        <v>65</v>
      </c>
      <c r="B21" s="451"/>
      <c r="C21" s="451"/>
      <c r="D21" s="451"/>
      <c r="E21" s="451"/>
      <c r="F21" s="451"/>
      <c r="G21" s="451"/>
      <c r="H21" s="451"/>
      <c r="I21" s="451"/>
    </row>
    <row r="22" spans="1:9" x14ac:dyDescent="0.25">
      <c r="A22" s="435"/>
      <c r="B22" s="435"/>
      <c r="C22" s="435"/>
      <c r="D22" s="435"/>
      <c r="E22" s="435"/>
      <c r="F22" s="435"/>
      <c r="G22" s="435"/>
      <c r="H22" s="435"/>
      <c r="I22" s="435"/>
    </row>
    <row r="23" spans="1:9" ht="16.5" x14ac:dyDescent="0.25">
      <c r="A23" s="34"/>
      <c r="B23" s="34"/>
      <c r="C23" s="34"/>
      <c r="D23" s="34"/>
      <c r="E23" s="34"/>
      <c r="F23" s="34"/>
      <c r="G23" s="34"/>
      <c r="H23" s="34"/>
      <c r="I23" s="34"/>
    </row>
    <row r="24" spans="1:9" ht="74.45" customHeight="1" x14ac:dyDescent="0.25">
      <c r="A24" s="448"/>
      <c r="B24" s="449"/>
      <c r="C24" s="449"/>
      <c r="D24" s="449"/>
      <c r="E24" s="449"/>
      <c r="F24" s="449"/>
      <c r="G24" s="449"/>
      <c r="H24" s="449"/>
      <c r="I24" s="450"/>
    </row>
    <row r="25" spans="1:9" ht="16.5" x14ac:dyDescent="0.25">
      <c r="A25" s="34"/>
      <c r="B25" s="34"/>
      <c r="C25" s="34"/>
      <c r="D25" s="34"/>
      <c r="E25" s="34"/>
      <c r="F25" s="34"/>
      <c r="G25" s="34"/>
      <c r="H25" s="34"/>
      <c r="I25" s="34"/>
    </row>
    <row r="26" spans="1:9" ht="16.5" x14ac:dyDescent="0.25">
      <c r="A26" s="435" t="s">
        <v>67</v>
      </c>
      <c r="B26" s="435"/>
      <c r="C26" s="435"/>
      <c r="D26" s="435"/>
      <c r="E26" s="435"/>
      <c r="F26" s="435"/>
      <c r="G26" s="435"/>
      <c r="H26" s="435"/>
      <c r="I26" s="435"/>
    </row>
    <row r="27" spans="1:9" ht="16.5" x14ac:dyDescent="0.25">
      <c r="A27" s="34"/>
      <c r="B27" s="34"/>
      <c r="C27" s="34"/>
      <c r="D27" s="34"/>
      <c r="E27" s="34"/>
      <c r="F27" s="34"/>
      <c r="G27" s="34"/>
      <c r="H27" s="34"/>
      <c r="I27" s="34"/>
    </row>
    <row r="28" spans="1:9" ht="92.1" customHeight="1" x14ac:dyDescent="0.25">
      <c r="A28" s="448"/>
      <c r="B28" s="449"/>
      <c r="C28" s="449"/>
      <c r="D28" s="449"/>
      <c r="E28" s="449"/>
      <c r="F28" s="449"/>
      <c r="G28" s="449"/>
      <c r="H28" s="449"/>
      <c r="I28" s="450"/>
    </row>
    <row r="29" spans="1:9" ht="16.5" x14ac:dyDescent="0.25">
      <c r="A29" s="34"/>
      <c r="B29" s="34"/>
      <c r="C29" s="34"/>
      <c r="D29" s="34"/>
      <c r="E29" s="34"/>
      <c r="F29" s="34"/>
      <c r="G29" s="34"/>
      <c r="H29" s="34"/>
      <c r="I29" s="34"/>
    </row>
    <row r="30" spans="1:9" ht="42.75" customHeight="1" x14ac:dyDescent="0.25">
      <c r="A30" s="462" t="s">
        <v>69</v>
      </c>
      <c r="B30" s="462"/>
      <c r="C30" s="462"/>
      <c r="D30" s="462"/>
      <c r="E30" s="462"/>
      <c r="F30" s="462"/>
      <c r="G30" s="462"/>
      <c r="H30" s="462"/>
      <c r="I30" s="462"/>
    </row>
    <row r="31" spans="1:9" ht="16.5" x14ac:dyDescent="0.25">
      <c r="A31" s="34"/>
      <c r="B31" s="34"/>
      <c r="C31" s="34"/>
      <c r="D31" s="34"/>
      <c r="E31" s="34"/>
      <c r="F31" s="34"/>
      <c r="G31" s="34"/>
      <c r="H31" s="34"/>
      <c r="I31" s="34"/>
    </row>
    <row r="32" spans="1:9" ht="33" customHeight="1" x14ac:dyDescent="0.25">
      <c r="A32" s="448"/>
      <c r="B32" s="449"/>
      <c r="C32" s="449"/>
      <c r="D32" s="449"/>
      <c r="E32" s="449"/>
      <c r="F32" s="449"/>
      <c r="G32" s="449"/>
      <c r="H32" s="449"/>
      <c r="I32" s="450"/>
    </row>
    <row r="33" spans="1:9" ht="16.5" x14ac:dyDescent="0.25">
      <c r="A33" s="35"/>
      <c r="B33" s="35"/>
      <c r="C33" s="35"/>
      <c r="D33" s="35"/>
      <c r="E33" s="35"/>
      <c r="F33" s="35"/>
      <c r="G33" s="35"/>
      <c r="H33" s="35"/>
      <c r="I33" s="35"/>
    </row>
    <row r="34" spans="1:9" ht="33" customHeight="1" x14ac:dyDescent="0.25">
      <c r="A34" s="435" t="s">
        <v>71</v>
      </c>
      <c r="B34" s="435"/>
      <c r="C34" s="435"/>
      <c r="D34" s="435"/>
      <c r="E34" s="435"/>
      <c r="F34" s="435"/>
      <c r="G34" s="435"/>
      <c r="H34" s="435"/>
      <c r="I34" s="435"/>
    </row>
    <row r="35" spans="1:9" ht="16.5" x14ac:dyDescent="0.25">
      <c r="A35" s="35"/>
      <c r="B35" s="35"/>
      <c r="C35" s="35"/>
      <c r="D35" s="35"/>
      <c r="E35" s="35"/>
      <c r="F35" s="35"/>
      <c r="G35" s="35"/>
      <c r="H35" s="35"/>
      <c r="I35" s="35"/>
    </row>
    <row r="36" spans="1:9" ht="61.35" customHeight="1" x14ac:dyDescent="0.25">
      <c r="A36" s="445"/>
      <c r="B36" s="446"/>
      <c r="C36" s="446"/>
      <c r="D36" s="446"/>
      <c r="E36" s="446"/>
      <c r="F36" s="446"/>
      <c r="G36" s="446"/>
      <c r="H36" s="446"/>
      <c r="I36" s="447"/>
    </row>
    <row r="37" spans="1:9" ht="16.5" x14ac:dyDescent="0.25">
      <c r="A37" s="35"/>
      <c r="B37" s="35"/>
      <c r="C37" s="35"/>
      <c r="D37" s="35"/>
      <c r="E37" s="35"/>
      <c r="F37" s="35"/>
      <c r="G37" s="35"/>
      <c r="H37" s="35"/>
      <c r="I37" s="35"/>
    </row>
    <row r="38" spans="1:9" ht="20.45" customHeight="1" x14ac:dyDescent="0.25">
      <c r="A38" s="461" t="s">
        <v>73</v>
      </c>
      <c r="B38" s="461"/>
      <c r="C38" s="461"/>
      <c r="D38" s="461"/>
      <c r="E38" s="461"/>
      <c r="F38" s="461"/>
      <c r="G38" s="461"/>
      <c r="H38" s="461"/>
      <c r="I38" s="46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48"/>
      <c r="B46" s="449"/>
      <c r="C46" s="449"/>
      <c r="D46" s="449"/>
      <c r="E46" s="449"/>
      <c r="F46" s="449"/>
      <c r="G46" s="449"/>
      <c r="H46" s="449"/>
      <c r="I46" s="450"/>
    </row>
    <row r="47" spans="1:9" ht="16.5" x14ac:dyDescent="0.25">
      <c r="A47" s="35"/>
      <c r="B47" s="36"/>
      <c r="C47" s="35"/>
      <c r="D47" s="35"/>
      <c r="E47" s="35"/>
      <c r="F47" s="35"/>
      <c r="G47" s="35"/>
      <c r="H47" s="35"/>
      <c r="I47" s="35"/>
    </row>
    <row r="48" spans="1:9" ht="43.35" customHeight="1" x14ac:dyDescent="0.25">
      <c r="A48" s="435" t="s">
        <v>81</v>
      </c>
      <c r="B48" s="435"/>
      <c r="C48" s="435"/>
      <c r="D48" s="435"/>
      <c r="E48" s="435"/>
      <c r="F48" s="435"/>
      <c r="G48" s="435"/>
      <c r="H48" s="435"/>
      <c r="I48" s="435"/>
    </row>
    <row r="49" spans="1:9" ht="16.5" x14ac:dyDescent="0.25">
      <c r="A49" s="35"/>
      <c r="B49" s="36"/>
      <c r="C49" s="35"/>
      <c r="D49" s="35"/>
      <c r="E49" s="35"/>
      <c r="F49" s="35"/>
      <c r="G49" s="35"/>
      <c r="H49" s="35"/>
      <c r="I49" s="35"/>
    </row>
    <row r="50" spans="1:9" ht="22.35" customHeight="1" x14ac:dyDescent="0.25">
      <c r="A50" s="448"/>
      <c r="B50" s="449"/>
      <c r="C50" s="449"/>
      <c r="D50" s="449"/>
      <c r="E50" s="449"/>
      <c r="F50" s="449"/>
      <c r="G50" s="449"/>
      <c r="H50" s="449"/>
      <c r="I50" s="45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52" t="s">
        <v>83</v>
      </c>
      <c r="B56" s="452"/>
      <c r="C56" s="452"/>
      <c r="D56" s="452"/>
      <c r="E56" s="452"/>
      <c r="F56" s="452"/>
      <c r="G56" s="452"/>
      <c r="H56" s="452"/>
      <c r="I56" s="45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52" t="s">
        <v>52</v>
      </c>
      <c r="B68" s="452"/>
      <c r="C68" s="452"/>
      <c r="D68" s="452"/>
      <c r="E68" s="452"/>
      <c r="F68" s="452"/>
      <c r="G68" s="452"/>
      <c r="H68" s="452"/>
      <c r="I68" s="45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62" t="s">
        <v>85</v>
      </c>
      <c r="B83" s="462"/>
      <c r="C83" s="462"/>
      <c r="D83" s="462"/>
      <c r="E83" s="462"/>
      <c r="F83" s="462"/>
      <c r="G83" s="462"/>
      <c r="H83" s="462"/>
      <c r="I83" s="462"/>
    </row>
    <row r="84" spans="1:9" x14ac:dyDescent="0.25">
      <c r="A84" s="24"/>
    </row>
    <row r="85" spans="1:9" ht="75.75" customHeight="1" x14ac:dyDescent="0.25">
      <c r="A85" s="463" t="s">
        <v>86</v>
      </c>
      <c r="B85" s="464"/>
      <c r="C85" s="464"/>
      <c r="D85" s="464"/>
      <c r="E85" s="464"/>
      <c r="F85" s="464"/>
      <c r="G85" s="464"/>
      <c r="H85" s="464"/>
      <c r="I85" s="465"/>
    </row>
    <row r="87" spans="1:9" ht="59.1" customHeight="1" x14ac:dyDescent="0.25">
      <c r="A87" s="453"/>
      <c r="B87" s="454"/>
      <c r="C87" s="454"/>
      <c r="D87" s="454"/>
      <c r="E87" s="454"/>
      <c r="F87" s="454"/>
      <c r="G87" s="454"/>
      <c r="H87" s="454"/>
      <c r="I87" s="455"/>
    </row>
  </sheetData>
  <customSheetViews>
    <customSheetView guid="{24BCEF41-DAEA-49EB-82E0-32FF1FF7D884}"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4D895310-04B4-4FFF-ADA4-767CB2A31A7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4E8B1839-DE06-44CB-A0DC-1F804E0A8815}"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6" t="s">
        <v>34</v>
      </c>
      <c r="B2" s="426"/>
      <c r="C2" s="426" t="s">
        <v>35</v>
      </c>
      <c r="D2" s="426"/>
      <c r="E2" s="427" t="s">
        <v>36</v>
      </c>
      <c r="F2" s="428"/>
      <c r="G2" s="428"/>
      <c r="H2" s="456" t="s">
        <v>41</v>
      </c>
      <c r="I2" s="456"/>
    </row>
    <row r="3" spans="1:9" x14ac:dyDescent="0.25">
      <c r="A3" s="429" t="s">
        <v>54</v>
      </c>
      <c r="B3" s="429"/>
      <c r="C3" s="429" t="s">
        <v>55</v>
      </c>
      <c r="D3" s="429"/>
      <c r="E3" s="430" t="s">
        <v>38</v>
      </c>
      <c r="F3" s="430"/>
      <c r="G3" s="430"/>
      <c r="H3" s="457">
        <f>I64</f>
        <v>1049869</v>
      </c>
      <c r="I3" s="458"/>
    </row>
    <row r="4" spans="1:9" x14ac:dyDescent="0.25">
      <c r="A4" s="429"/>
      <c r="B4" s="429"/>
      <c r="C4" s="429"/>
      <c r="D4" s="429"/>
      <c r="E4" s="432" t="s">
        <v>56</v>
      </c>
      <c r="F4" s="429"/>
      <c r="G4" s="429"/>
      <c r="H4" s="459"/>
      <c r="I4" s="460"/>
    </row>
    <row r="5" spans="1:9" ht="23.1" customHeight="1" x14ac:dyDescent="0.25">
      <c r="A5" s="436" t="s">
        <v>57</v>
      </c>
      <c r="B5" s="437"/>
      <c r="C5" s="26"/>
      <c r="D5" s="26"/>
      <c r="E5" s="26"/>
      <c r="F5" s="26"/>
      <c r="G5" s="26"/>
      <c r="H5" s="26"/>
      <c r="I5" s="27"/>
    </row>
    <row r="6" spans="1:9" ht="114" customHeight="1" x14ac:dyDescent="0.25">
      <c r="A6" s="446" t="s">
        <v>58</v>
      </c>
      <c r="B6" s="446"/>
      <c r="C6" s="446"/>
      <c r="D6" s="446"/>
      <c r="E6" s="446"/>
      <c r="F6" s="446"/>
      <c r="G6" s="446"/>
      <c r="H6" s="446"/>
      <c r="I6" s="447"/>
    </row>
    <row r="7" spans="1:9" x14ac:dyDescent="0.25">
      <c r="A7" s="441" t="s">
        <v>53</v>
      </c>
      <c r="B7" s="442"/>
      <c r="C7" s="442"/>
      <c r="D7" s="28"/>
      <c r="E7" s="29"/>
      <c r="F7" s="29"/>
      <c r="G7" s="29"/>
      <c r="H7" s="29"/>
      <c r="I7" s="30"/>
    </row>
    <row r="8" spans="1:9" x14ac:dyDescent="0.25">
      <c r="A8" s="443" t="s">
        <v>45</v>
      </c>
      <c r="B8" s="444"/>
      <c r="C8" s="444"/>
      <c r="D8" s="44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48" t="s">
        <v>60</v>
      </c>
      <c r="B12" s="449"/>
      <c r="C12" s="449"/>
      <c r="D12" s="449"/>
      <c r="E12" s="449"/>
      <c r="F12" s="449"/>
      <c r="G12" s="449"/>
      <c r="H12" s="449"/>
      <c r="I12" s="450"/>
    </row>
    <row r="13" spans="1:9" ht="16.5" x14ac:dyDescent="0.25">
      <c r="A13" s="34"/>
      <c r="B13" s="34"/>
      <c r="C13" s="34"/>
      <c r="D13" s="34"/>
      <c r="E13" s="34"/>
      <c r="F13" s="34"/>
      <c r="G13" s="34"/>
      <c r="H13" s="34"/>
      <c r="I13" s="34"/>
    </row>
    <row r="14" spans="1:9" ht="23.1" customHeight="1" x14ac:dyDescent="0.25">
      <c r="A14" s="435" t="s">
        <v>61</v>
      </c>
      <c r="B14" s="435"/>
      <c r="C14" s="435"/>
      <c r="D14" s="435"/>
      <c r="E14" s="435"/>
      <c r="F14" s="435"/>
      <c r="G14" s="435"/>
      <c r="H14" s="435"/>
      <c r="I14" s="435"/>
    </row>
    <row r="15" spans="1:9" ht="16.5" x14ac:dyDescent="0.25">
      <c r="A15" s="34"/>
      <c r="B15" s="34"/>
      <c r="C15" s="34"/>
      <c r="D15" s="34"/>
      <c r="E15" s="34"/>
      <c r="F15" s="34"/>
      <c r="G15" s="34"/>
      <c r="H15" s="34"/>
      <c r="I15" s="34"/>
    </row>
    <row r="16" spans="1:9" ht="57" customHeight="1" x14ac:dyDescent="0.25">
      <c r="A16" s="448" t="s">
        <v>62</v>
      </c>
      <c r="B16" s="449"/>
      <c r="C16" s="449"/>
      <c r="D16" s="449"/>
      <c r="E16" s="449"/>
      <c r="F16" s="449"/>
      <c r="G16" s="449"/>
      <c r="H16" s="449"/>
      <c r="I16" s="450"/>
    </row>
    <row r="17" spans="1:9" ht="8.1" customHeight="1" x14ac:dyDescent="0.25">
      <c r="A17" s="34"/>
      <c r="B17" s="34"/>
      <c r="C17" s="34"/>
      <c r="D17" s="34"/>
      <c r="E17" s="34"/>
      <c r="F17" s="34"/>
      <c r="G17" s="34"/>
      <c r="H17" s="34"/>
      <c r="I17" s="34"/>
    </row>
    <row r="18" spans="1:9" ht="15" customHeight="1" x14ac:dyDescent="0.25">
      <c r="A18" s="435" t="s">
        <v>63</v>
      </c>
      <c r="B18" s="435"/>
      <c r="C18" s="435"/>
      <c r="D18" s="435"/>
      <c r="E18" s="435"/>
      <c r="F18" s="435"/>
      <c r="G18" s="435"/>
      <c r="H18" s="435"/>
      <c r="I18" s="435"/>
    </row>
    <row r="19" spans="1:9" ht="16.5" x14ac:dyDescent="0.25">
      <c r="A19" s="34"/>
      <c r="B19" s="34"/>
      <c r="C19" s="34"/>
      <c r="D19" s="34"/>
      <c r="E19" s="34"/>
      <c r="F19" s="34"/>
      <c r="G19" s="34"/>
      <c r="H19" s="34"/>
      <c r="I19" s="34"/>
    </row>
    <row r="20" spans="1:9" ht="33" customHeight="1" x14ac:dyDescent="0.25">
      <c r="A20" s="448" t="s">
        <v>64</v>
      </c>
      <c r="B20" s="449"/>
      <c r="C20" s="449"/>
      <c r="D20" s="449"/>
      <c r="E20" s="449"/>
      <c r="F20" s="449"/>
      <c r="G20" s="449"/>
      <c r="H20" s="449"/>
      <c r="I20" s="450"/>
    </row>
    <row r="21" spans="1:9" x14ac:dyDescent="0.25">
      <c r="A21" s="451" t="s">
        <v>65</v>
      </c>
      <c r="B21" s="451"/>
      <c r="C21" s="451"/>
      <c r="D21" s="451"/>
      <c r="E21" s="451"/>
      <c r="F21" s="451"/>
      <c r="G21" s="451"/>
      <c r="H21" s="451"/>
      <c r="I21" s="451"/>
    </row>
    <row r="22" spans="1:9" x14ac:dyDescent="0.25">
      <c r="A22" s="435"/>
      <c r="B22" s="435"/>
      <c r="C22" s="435"/>
      <c r="D22" s="435"/>
      <c r="E22" s="435"/>
      <c r="F22" s="435"/>
      <c r="G22" s="435"/>
      <c r="H22" s="435"/>
      <c r="I22" s="435"/>
    </row>
    <row r="23" spans="1:9" ht="16.5" x14ac:dyDescent="0.25">
      <c r="A23" s="34"/>
      <c r="B23" s="34"/>
      <c r="C23" s="34"/>
      <c r="D23" s="34"/>
      <c r="E23" s="34"/>
      <c r="F23" s="34"/>
      <c r="G23" s="34"/>
      <c r="H23" s="34"/>
      <c r="I23" s="34"/>
    </row>
    <row r="24" spans="1:9" ht="74.45" customHeight="1" x14ac:dyDescent="0.25">
      <c r="A24" s="448" t="s">
        <v>66</v>
      </c>
      <c r="B24" s="449"/>
      <c r="C24" s="449"/>
      <c r="D24" s="449"/>
      <c r="E24" s="449"/>
      <c r="F24" s="449"/>
      <c r="G24" s="449"/>
      <c r="H24" s="449"/>
      <c r="I24" s="450"/>
    </row>
    <row r="25" spans="1:9" ht="16.5" x14ac:dyDescent="0.25">
      <c r="A25" s="34"/>
      <c r="B25" s="34"/>
      <c r="C25" s="34"/>
      <c r="D25" s="34"/>
      <c r="E25" s="34"/>
      <c r="F25" s="34"/>
      <c r="G25" s="34"/>
      <c r="H25" s="34"/>
      <c r="I25" s="34"/>
    </row>
    <row r="26" spans="1:9" ht="16.5" x14ac:dyDescent="0.25">
      <c r="A26" s="435" t="s">
        <v>67</v>
      </c>
      <c r="B26" s="435"/>
      <c r="C26" s="435"/>
      <c r="D26" s="435"/>
      <c r="E26" s="435"/>
      <c r="F26" s="435"/>
      <c r="G26" s="435"/>
      <c r="H26" s="435"/>
      <c r="I26" s="435"/>
    </row>
    <row r="27" spans="1:9" ht="16.5" x14ac:dyDescent="0.25">
      <c r="A27" s="34"/>
      <c r="B27" s="34"/>
      <c r="C27" s="34"/>
      <c r="D27" s="34"/>
      <c r="E27" s="34"/>
      <c r="F27" s="34"/>
      <c r="G27" s="34"/>
      <c r="H27" s="34"/>
      <c r="I27" s="34"/>
    </row>
    <row r="28" spans="1:9" ht="92.1" customHeight="1" x14ac:dyDescent="0.25">
      <c r="A28" s="435" t="s">
        <v>68</v>
      </c>
      <c r="B28" s="435"/>
      <c r="C28" s="435"/>
      <c r="D28" s="435"/>
      <c r="E28" s="435"/>
      <c r="F28" s="435"/>
      <c r="G28" s="435"/>
      <c r="H28" s="435"/>
      <c r="I28" s="466"/>
    </row>
    <row r="29" spans="1:9" ht="16.5" x14ac:dyDescent="0.25">
      <c r="A29" s="34"/>
      <c r="B29" s="34"/>
      <c r="C29" s="34"/>
      <c r="D29" s="34"/>
      <c r="E29" s="34"/>
      <c r="F29" s="34"/>
      <c r="G29" s="34"/>
      <c r="H29" s="34"/>
      <c r="I29" s="34"/>
    </row>
    <row r="30" spans="1:9" ht="42.75" customHeight="1" x14ac:dyDescent="0.25">
      <c r="A30" s="462" t="s">
        <v>69</v>
      </c>
      <c r="B30" s="462"/>
      <c r="C30" s="462"/>
      <c r="D30" s="462"/>
      <c r="E30" s="462"/>
      <c r="F30" s="462"/>
      <c r="G30" s="462"/>
      <c r="H30" s="462"/>
      <c r="I30" s="462"/>
    </row>
    <row r="31" spans="1:9" ht="16.5" x14ac:dyDescent="0.25">
      <c r="A31" s="34"/>
      <c r="B31" s="34"/>
      <c r="C31" s="34"/>
      <c r="D31" s="34"/>
      <c r="E31" s="34"/>
      <c r="F31" s="34"/>
      <c r="G31" s="34"/>
      <c r="H31" s="34"/>
      <c r="I31" s="34"/>
    </row>
    <row r="32" spans="1:9" ht="33" customHeight="1" x14ac:dyDescent="0.25">
      <c r="A32" s="448" t="s">
        <v>70</v>
      </c>
      <c r="B32" s="449"/>
      <c r="C32" s="449"/>
      <c r="D32" s="449"/>
      <c r="E32" s="449"/>
      <c r="F32" s="449"/>
      <c r="G32" s="449"/>
      <c r="H32" s="449"/>
      <c r="I32" s="450"/>
    </row>
    <row r="33" spans="1:9" ht="16.5" x14ac:dyDescent="0.25">
      <c r="A33" s="35"/>
      <c r="B33" s="35"/>
      <c r="C33" s="35"/>
      <c r="D33" s="35"/>
      <c r="E33" s="35"/>
      <c r="F33" s="35"/>
      <c r="G33" s="35"/>
      <c r="H33" s="35"/>
      <c r="I33" s="35"/>
    </row>
    <row r="34" spans="1:9" ht="33" customHeight="1" x14ac:dyDescent="0.25">
      <c r="A34" s="435" t="s">
        <v>71</v>
      </c>
      <c r="B34" s="435"/>
      <c r="C34" s="435"/>
      <c r="D34" s="435"/>
      <c r="E34" s="435"/>
      <c r="F34" s="435"/>
      <c r="G34" s="435"/>
      <c r="H34" s="435"/>
      <c r="I34" s="435"/>
    </row>
    <row r="35" spans="1:9" ht="16.5" x14ac:dyDescent="0.25">
      <c r="A35" s="35"/>
      <c r="B35" s="35"/>
      <c r="C35" s="35"/>
      <c r="D35" s="35"/>
      <c r="E35" s="35"/>
      <c r="F35" s="35"/>
      <c r="G35" s="35"/>
      <c r="H35" s="35"/>
      <c r="I35" s="35"/>
    </row>
    <row r="36" spans="1:9" ht="61.35" customHeight="1" x14ac:dyDescent="0.25">
      <c r="A36" s="445" t="s">
        <v>72</v>
      </c>
      <c r="B36" s="446"/>
      <c r="C36" s="446"/>
      <c r="D36" s="446"/>
      <c r="E36" s="446"/>
      <c r="F36" s="446"/>
      <c r="G36" s="446"/>
      <c r="H36" s="446"/>
      <c r="I36" s="447"/>
    </row>
    <row r="37" spans="1:9" ht="16.5" x14ac:dyDescent="0.25">
      <c r="A37" s="35"/>
      <c r="B37" s="35"/>
      <c r="C37" s="35"/>
      <c r="D37" s="35"/>
      <c r="E37" s="35"/>
      <c r="F37" s="35"/>
      <c r="G37" s="35"/>
      <c r="H37" s="35"/>
      <c r="I37" s="35"/>
    </row>
    <row r="38" spans="1:9" ht="20.45" customHeight="1" x14ac:dyDescent="0.25">
      <c r="A38" s="461" t="s">
        <v>73</v>
      </c>
      <c r="B38" s="461"/>
      <c r="C38" s="461"/>
      <c r="D38" s="461"/>
      <c r="E38" s="461"/>
      <c r="F38" s="461"/>
      <c r="G38" s="461"/>
      <c r="H38" s="461"/>
      <c r="I38" s="46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48" t="s">
        <v>80</v>
      </c>
      <c r="B46" s="449"/>
      <c r="C46" s="449"/>
      <c r="D46" s="449"/>
      <c r="E46" s="449"/>
      <c r="F46" s="449"/>
      <c r="G46" s="449"/>
      <c r="H46" s="449"/>
      <c r="I46" s="450"/>
    </row>
    <row r="47" spans="1:9" ht="16.5" x14ac:dyDescent="0.25">
      <c r="A47" s="35"/>
      <c r="B47" s="36"/>
      <c r="C47" s="35"/>
      <c r="D47" s="35"/>
      <c r="E47" s="35"/>
      <c r="F47" s="35"/>
      <c r="G47" s="35"/>
      <c r="H47" s="35"/>
      <c r="I47" s="35"/>
    </row>
    <row r="48" spans="1:9" ht="43.35" customHeight="1" x14ac:dyDescent="0.25">
      <c r="A48" s="435" t="s">
        <v>81</v>
      </c>
      <c r="B48" s="435"/>
      <c r="C48" s="435"/>
      <c r="D48" s="435"/>
      <c r="E48" s="435"/>
      <c r="F48" s="435"/>
      <c r="G48" s="435"/>
      <c r="H48" s="435"/>
      <c r="I48" s="435"/>
    </row>
    <row r="49" spans="1:9" ht="16.5" x14ac:dyDescent="0.25">
      <c r="A49" s="35"/>
      <c r="B49" s="36"/>
      <c r="C49" s="35"/>
      <c r="D49" s="35"/>
      <c r="E49" s="35"/>
      <c r="F49" s="35"/>
      <c r="G49" s="35"/>
      <c r="H49" s="35"/>
      <c r="I49" s="35"/>
    </row>
    <row r="50" spans="1:9" ht="22.35" customHeight="1" x14ac:dyDescent="0.25">
      <c r="A50" s="448" t="s">
        <v>82</v>
      </c>
      <c r="B50" s="449"/>
      <c r="C50" s="449"/>
      <c r="D50" s="449"/>
      <c r="E50" s="449"/>
      <c r="F50" s="449"/>
      <c r="G50" s="449"/>
      <c r="H50" s="449"/>
      <c r="I50" s="45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52" t="s">
        <v>83</v>
      </c>
      <c r="B56" s="452"/>
      <c r="C56" s="452"/>
      <c r="D56" s="452"/>
      <c r="E56" s="452"/>
      <c r="F56" s="452"/>
      <c r="G56" s="452"/>
      <c r="H56" s="452"/>
      <c r="I56" s="45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52" t="s">
        <v>52</v>
      </c>
      <c r="B68" s="452"/>
      <c r="C68" s="452"/>
      <c r="D68" s="452"/>
      <c r="E68" s="452"/>
      <c r="F68" s="452"/>
      <c r="G68" s="452"/>
      <c r="H68" s="452"/>
      <c r="I68" s="45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62" t="s">
        <v>85</v>
      </c>
      <c r="B83" s="462"/>
      <c r="C83" s="462"/>
      <c r="D83" s="462"/>
      <c r="E83" s="462"/>
      <c r="F83" s="462"/>
      <c r="G83" s="462"/>
      <c r="H83" s="462"/>
      <c r="I83" s="462"/>
    </row>
    <row r="84" spans="1:9" x14ac:dyDescent="0.25">
      <c r="A84" s="24"/>
    </row>
    <row r="85" spans="1:9" ht="75.75" customHeight="1" x14ac:dyDescent="0.25">
      <c r="A85" s="463" t="s">
        <v>86</v>
      </c>
      <c r="B85" s="464"/>
      <c r="C85" s="464"/>
      <c r="D85" s="464"/>
      <c r="E85" s="464"/>
      <c r="F85" s="464"/>
      <c r="G85" s="464"/>
      <c r="H85" s="464"/>
      <c r="I85" s="465"/>
    </row>
    <row r="87" spans="1:9" ht="59.1" customHeight="1" x14ac:dyDescent="0.25">
      <c r="A87" s="453"/>
      <c r="B87" s="454"/>
      <c r="C87" s="454"/>
      <c r="D87" s="454"/>
      <c r="E87" s="454"/>
      <c r="F87" s="454"/>
      <c r="G87" s="454"/>
      <c r="H87" s="455"/>
    </row>
  </sheetData>
  <customSheetViews>
    <customSheetView guid="{24BCEF41-DAEA-49EB-82E0-32FF1FF7D884}"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4D895310-04B4-4FFF-ADA4-767CB2A31A7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4E8B1839-DE06-44CB-A0DC-1F804E0A8815}"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5"/>
  </hyperlinks>
  <pageMargins left="0.7" right="0.7" top="0.75" bottom="0.75" header="0.3" footer="0.3"/>
  <pageSetup scale="80" orientation="portrait" verticalDpi="0" r:id="rId6"/>
  <headerFooter>
    <oddHeader xml:space="preserve">&amp;C&amp;14Wake Transit Plan
Operating Request Form </oddHeader>
  </headerFooter>
  <rowBreaks count="1" manualBreakCount="1">
    <brk id="53" max="16383" man="1"/>
  </rowBreaks>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H28" sqref="H28"/>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306" t="s">
        <v>194</v>
      </c>
      <c r="C1" s="307"/>
      <c r="D1" s="366" t="s">
        <v>165</v>
      </c>
      <c r="E1" s="367"/>
      <c r="F1" s="367"/>
      <c r="G1" s="367"/>
      <c r="H1" s="368"/>
      <c r="I1" s="98" t="s">
        <v>115</v>
      </c>
      <c r="J1" s="99">
        <v>43282</v>
      </c>
      <c r="K1" s="42"/>
      <c r="L1" s="42"/>
      <c r="M1" s="42"/>
      <c r="N1" s="42"/>
      <c r="O1" s="42"/>
      <c r="P1" s="42"/>
      <c r="Q1" s="42"/>
      <c r="R1" s="42"/>
      <c r="S1" s="42"/>
      <c r="T1" s="42"/>
      <c r="U1" s="42"/>
      <c r="V1" s="42"/>
    </row>
    <row r="2" spans="1:29" ht="18.75" customHeight="1" thickTop="1" thickBot="1" x14ac:dyDescent="0.35">
      <c r="A2" s="45"/>
      <c r="B2" s="369" t="str">
        <f>'FY19 Project Request '!B2:C2</f>
        <v>19GOT_CO1</v>
      </c>
      <c r="C2" s="370"/>
      <c r="D2" s="310" t="s">
        <v>118</v>
      </c>
      <c r="E2" s="312"/>
      <c r="F2" s="312"/>
      <c r="G2" s="312"/>
      <c r="H2" s="312"/>
      <c r="I2" s="308" t="s">
        <v>103</v>
      </c>
      <c r="J2" s="309"/>
      <c r="K2" s="42"/>
      <c r="L2" s="42"/>
      <c r="M2" s="42"/>
      <c r="N2" s="42"/>
      <c r="O2" s="42"/>
      <c r="P2" s="42"/>
      <c r="Q2" s="42"/>
      <c r="R2" s="42"/>
      <c r="S2" s="42"/>
      <c r="T2" s="42"/>
      <c r="U2" s="42"/>
      <c r="V2" s="42"/>
      <c r="AB2" s="210" t="s">
        <v>202</v>
      </c>
      <c r="AC2" s="192" t="s">
        <v>103</v>
      </c>
    </row>
    <row r="3" spans="1:29" ht="17.25" customHeight="1" thickTop="1" x14ac:dyDescent="0.3">
      <c r="A3" s="45"/>
      <c r="B3" s="352" t="s">
        <v>301</v>
      </c>
      <c r="C3" s="353"/>
      <c r="D3" s="310" t="s">
        <v>195</v>
      </c>
      <c r="E3" s="310"/>
      <c r="F3" s="310"/>
      <c r="G3" s="310"/>
      <c r="H3" s="310"/>
      <c r="I3" s="373" t="s">
        <v>202</v>
      </c>
      <c r="J3" s="374"/>
      <c r="K3" s="42"/>
      <c r="L3" s="42"/>
      <c r="M3" s="42"/>
      <c r="N3" s="42"/>
      <c r="O3" s="42"/>
      <c r="P3" s="42"/>
      <c r="Q3" s="42"/>
      <c r="R3" s="42"/>
      <c r="S3" s="42"/>
      <c r="T3" s="42"/>
      <c r="U3" s="42"/>
      <c r="V3" s="42"/>
      <c r="AB3" s="210" t="s">
        <v>203</v>
      </c>
      <c r="AC3" s="192" t="s">
        <v>276</v>
      </c>
    </row>
    <row r="4" spans="1:29" ht="17.25" x14ac:dyDescent="0.3">
      <c r="A4" s="45"/>
      <c r="B4" s="354"/>
      <c r="C4" s="355"/>
      <c r="D4" s="316"/>
      <c r="E4" s="310"/>
      <c r="F4" s="310"/>
      <c r="G4" s="310"/>
      <c r="H4" s="310"/>
      <c r="I4" s="52"/>
      <c r="J4" s="52"/>
      <c r="K4" s="42"/>
      <c r="L4" s="42"/>
      <c r="M4" s="42"/>
      <c r="N4" s="42"/>
      <c r="O4" s="42"/>
      <c r="P4" s="42"/>
      <c r="Q4" s="42"/>
      <c r="R4" s="42"/>
      <c r="S4" s="42"/>
      <c r="T4" s="42"/>
      <c r="U4" s="42"/>
      <c r="V4" s="42"/>
      <c r="AB4" s="210" t="s">
        <v>204</v>
      </c>
      <c r="AC4" s="192"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10" t="s">
        <v>205</v>
      </c>
      <c r="AC5" s="192" t="s">
        <v>278</v>
      </c>
    </row>
    <row r="6" spans="1:29" ht="20.25" customHeight="1" x14ac:dyDescent="0.25">
      <c r="A6" s="169"/>
      <c r="B6" s="168" t="s">
        <v>229</v>
      </c>
      <c r="C6" s="167"/>
      <c r="D6" s="167"/>
      <c r="E6" s="167"/>
      <c r="F6" s="167"/>
      <c r="G6" s="167"/>
      <c r="H6" s="167"/>
      <c r="I6" s="167"/>
      <c r="J6" s="167"/>
      <c r="K6" s="148"/>
      <c r="L6" s="42"/>
      <c r="M6" s="42"/>
      <c r="N6" s="42"/>
      <c r="O6" s="42"/>
      <c r="P6" s="42"/>
      <c r="Q6" s="42"/>
      <c r="R6" s="42"/>
      <c r="S6" s="42"/>
      <c r="T6" s="42"/>
      <c r="U6" s="42"/>
      <c r="V6" s="42"/>
      <c r="X6" s="160"/>
      <c r="Y6" s="160"/>
      <c r="AC6" s="192" t="s">
        <v>279</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39" t="s">
        <v>34</v>
      </c>
      <c r="C9" s="341"/>
      <c r="D9" s="339" t="s">
        <v>35</v>
      </c>
      <c r="E9" s="341"/>
      <c r="F9" s="156" t="s">
        <v>36</v>
      </c>
      <c r="G9" s="157"/>
      <c r="H9" s="193"/>
      <c r="I9" s="339" t="s">
        <v>112</v>
      </c>
      <c r="J9" s="341"/>
      <c r="K9" s="42"/>
      <c r="L9" s="42"/>
      <c r="M9" s="42"/>
      <c r="N9" s="42"/>
      <c r="O9" s="42"/>
      <c r="P9" s="42"/>
      <c r="Q9" s="42"/>
      <c r="R9" s="42"/>
      <c r="S9" s="42"/>
      <c r="T9" s="42"/>
      <c r="U9" s="42"/>
      <c r="V9" s="42"/>
    </row>
    <row r="10" spans="1:29" ht="18" customHeight="1" x14ac:dyDescent="0.25">
      <c r="A10" s="45"/>
      <c r="B10" s="347" t="str">
        <f>Project_Name</f>
        <v>ERP (Enterprise Resource Planning) System</v>
      </c>
      <c r="C10" s="348"/>
      <c r="D10" s="347" t="str">
        <f>Requesting_Agency</f>
        <v>GoTriangle</v>
      </c>
      <c r="E10" s="348"/>
      <c r="F10" s="351" t="str">
        <f>'FY19 Project Request '!F11:H11</f>
        <v>Mitchell Lodge</v>
      </c>
      <c r="G10" s="351"/>
      <c r="H10" s="351"/>
      <c r="I10" s="140" t="s">
        <v>281</v>
      </c>
      <c r="J10" s="141">
        <f>'FY19 Project Request '!J11</f>
        <v>0</v>
      </c>
      <c r="K10" s="42"/>
      <c r="L10" s="42"/>
      <c r="M10" s="42"/>
      <c r="N10" s="42"/>
      <c r="O10" s="42"/>
      <c r="P10" s="42"/>
      <c r="Q10" s="42"/>
      <c r="R10" s="42"/>
      <c r="S10" s="42"/>
      <c r="T10" s="42"/>
      <c r="U10" s="42"/>
      <c r="V10" s="42"/>
    </row>
    <row r="11" spans="1:29" ht="18" customHeight="1" x14ac:dyDescent="0.25">
      <c r="A11" s="45"/>
      <c r="B11" s="349"/>
      <c r="C11" s="350"/>
      <c r="D11" s="349"/>
      <c r="E11" s="350"/>
      <c r="F11" s="351" t="str">
        <f>'FY19 Project Request '!F12:H12</f>
        <v>mlodge@gotriangle.org</v>
      </c>
      <c r="G11" s="351"/>
      <c r="H11" s="351"/>
      <c r="I11" s="140" t="s">
        <v>282</v>
      </c>
      <c r="J11" s="141">
        <f>'FY19 Project Request '!J12</f>
        <v>0</v>
      </c>
      <c r="K11" s="42"/>
      <c r="L11" s="42"/>
      <c r="M11" s="42"/>
      <c r="N11" s="42"/>
      <c r="O11" s="42"/>
      <c r="P11" s="42"/>
      <c r="Q11" s="42"/>
      <c r="R11" s="42"/>
      <c r="S11" s="42"/>
      <c r="T11" s="42"/>
      <c r="U11" s="42"/>
      <c r="V11" s="42"/>
    </row>
    <row r="12" spans="1:29" x14ac:dyDescent="0.25">
      <c r="A12" s="45"/>
      <c r="B12" s="339" t="s">
        <v>39</v>
      </c>
      <c r="C12" s="341"/>
      <c r="D12" s="339" t="s">
        <v>40</v>
      </c>
      <c r="E12" s="341"/>
      <c r="F12" s="156" t="s">
        <v>97</v>
      </c>
      <c r="G12" s="157"/>
      <c r="H12" s="193"/>
      <c r="I12" s="339" t="s">
        <v>113</v>
      </c>
      <c r="J12" s="341"/>
      <c r="K12" s="42"/>
      <c r="L12" s="42"/>
      <c r="M12" s="42"/>
      <c r="N12" s="42"/>
      <c r="O12" s="42"/>
      <c r="P12" s="42"/>
      <c r="Q12" s="42"/>
      <c r="R12" s="42"/>
      <c r="S12" s="42"/>
      <c r="T12" s="42"/>
      <c r="U12" s="42"/>
      <c r="V12" s="42"/>
    </row>
    <row r="13" spans="1:29" ht="15.75" customHeight="1" x14ac:dyDescent="0.25">
      <c r="A13" s="45"/>
      <c r="B13" s="356">
        <f>Start_Date</f>
        <v>43282</v>
      </c>
      <c r="C13" s="357"/>
      <c r="D13" s="356">
        <f>End_Date</f>
        <v>44377</v>
      </c>
      <c r="E13" s="357"/>
      <c r="F13" s="360" t="str">
        <f>Added_notes_as_appropriate</f>
        <v>(Add notes as appropriate)</v>
      </c>
      <c r="G13" s="361"/>
      <c r="H13" s="362"/>
      <c r="I13" s="140" t="s">
        <v>281</v>
      </c>
      <c r="J13" s="141">
        <f>'FY19 Project Request '!J14</f>
        <v>50000</v>
      </c>
      <c r="K13" s="42"/>
      <c r="L13" s="42"/>
      <c r="M13" s="42"/>
      <c r="N13" s="42"/>
      <c r="O13" s="42"/>
      <c r="P13" s="42"/>
      <c r="Q13" s="42"/>
      <c r="R13" s="42"/>
      <c r="S13" s="42"/>
      <c r="T13" s="42"/>
      <c r="U13" s="42"/>
      <c r="V13" s="42"/>
      <c r="W13" s="37" t="b">
        <v>0</v>
      </c>
    </row>
    <row r="14" spans="1:29" ht="15.75" customHeight="1" x14ac:dyDescent="0.25">
      <c r="A14" s="45"/>
      <c r="B14" s="358"/>
      <c r="C14" s="359"/>
      <c r="D14" s="358"/>
      <c r="E14" s="359"/>
      <c r="F14" s="363"/>
      <c r="G14" s="364"/>
      <c r="H14" s="365"/>
      <c r="I14" s="140" t="s">
        <v>282</v>
      </c>
      <c r="J14" s="141">
        <f>'FY19 Project Request '!J15</f>
        <v>100000</v>
      </c>
      <c r="K14" s="42"/>
      <c r="L14" s="42"/>
      <c r="M14" s="42"/>
      <c r="N14" s="42"/>
      <c r="O14" s="42"/>
      <c r="P14" s="42"/>
      <c r="Q14" s="42"/>
      <c r="R14" s="42"/>
      <c r="S14" s="42"/>
      <c r="T14" s="42"/>
      <c r="U14" s="42"/>
      <c r="V14" s="42"/>
      <c r="W14" s="37" t="b">
        <v>0</v>
      </c>
    </row>
    <row r="15" spans="1:29" ht="28.7" customHeight="1" x14ac:dyDescent="0.25">
      <c r="A15" s="45"/>
      <c r="B15" s="342" t="s">
        <v>90</v>
      </c>
      <c r="C15" s="343"/>
      <c r="D15" s="344"/>
      <c r="E15" s="345"/>
      <c r="F15" s="345"/>
      <c r="G15" s="345"/>
      <c r="H15" s="345"/>
      <c r="I15" s="345"/>
      <c r="J15" s="346"/>
      <c r="K15" s="42"/>
      <c r="L15" s="42"/>
      <c r="M15" s="42"/>
      <c r="N15" s="42"/>
      <c r="O15" s="42"/>
      <c r="P15" s="42"/>
      <c r="Q15" s="42"/>
      <c r="R15" s="42"/>
      <c r="S15" s="42"/>
      <c r="T15" s="42"/>
      <c r="U15" s="42"/>
      <c r="V15" s="42"/>
      <c r="W15" s="37" t="b">
        <v>0</v>
      </c>
    </row>
    <row r="16" spans="1:29" ht="177.75" customHeight="1" x14ac:dyDescent="0.25">
      <c r="A16" s="45"/>
      <c r="B16" s="326" t="str">
        <f>'FY19 Project Request '!B17:J17</f>
        <v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v>
      </c>
      <c r="C16" s="327"/>
      <c r="D16" s="327"/>
      <c r="E16" s="327"/>
      <c r="F16" s="327"/>
      <c r="G16" s="327"/>
      <c r="H16" s="328"/>
      <c r="I16" s="328"/>
      <c r="J16" s="329"/>
      <c r="K16" s="42"/>
      <c r="L16" s="42"/>
      <c r="M16" s="42"/>
      <c r="N16" s="42"/>
      <c r="O16" s="42"/>
      <c r="P16" s="42"/>
      <c r="Q16" s="42"/>
      <c r="R16" s="42"/>
      <c r="S16" s="42"/>
      <c r="T16" s="42"/>
      <c r="U16" s="42"/>
      <c r="V16" s="42"/>
      <c r="X16" s="160"/>
      <c r="Y16" s="160" t="b">
        <v>1</v>
      </c>
    </row>
    <row r="17" spans="1:28" ht="20.25" customHeight="1" x14ac:dyDescent="0.25">
      <c r="A17" s="45"/>
      <c r="B17" s="331" t="s">
        <v>228</v>
      </c>
      <c r="C17" s="331"/>
      <c r="D17" s="331"/>
      <c r="E17" s="147" t="str">
        <f>IF('FY19 Project Request '!Y35,"YES",IF('FY19 Project Request '!Y36,"NO",))</f>
        <v>NO</v>
      </c>
      <c r="F17" s="335"/>
      <c r="G17" s="336"/>
      <c r="H17" s="332"/>
      <c r="I17" s="333"/>
      <c r="J17" s="334"/>
      <c r="K17" s="42"/>
      <c r="L17" s="42"/>
      <c r="M17" s="42"/>
      <c r="N17" s="42"/>
      <c r="O17" s="42"/>
      <c r="P17" s="42"/>
      <c r="Q17" s="42"/>
      <c r="R17" s="42"/>
      <c r="S17" s="42"/>
      <c r="T17" s="42"/>
      <c r="U17" s="42"/>
      <c r="V17" s="42"/>
      <c r="X17" s="160" t="str">
        <f>'FY19 Project Request '!X19</f>
        <v>Operating</v>
      </c>
      <c r="Y17" s="160" t="b">
        <f>'FY19 Project Request '!Y19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60" t="str">
        <f>'FY19 Project Request '!X25</f>
        <v>Capital Development</v>
      </c>
      <c r="Y18" s="160" t="b">
        <f>'FY19 Project Request '!Y25</f>
        <v>0</v>
      </c>
    </row>
    <row r="19" spans="1:28" s="40" customFormat="1" ht="17.25" customHeight="1" x14ac:dyDescent="0.25">
      <c r="A19" s="75"/>
      <c r="B19" s="142" t="s">
        <v>271</v>
      </c>
      <c r="C19" s="77"/>
      <c r="D19" s="77"/>
      <c r="E19" s="77"/>
      <c r="F19" s="77"/>
      <c r="G19" s="77"/>
      <c r="H19" s="77"/>
      <c r="I19" s="77"/>
      <c r="J19" s="77"/>
      <c r="K19" s="47"/>
      <c r="L19" s="47"/>
      <c r="M19" s="47"/>
      <c r="N19" s="47"/>
      <c r="O19" s="47"/>
      <c r="P19" s="47"/>
      <c r="Q19" s="47"/>
      <c r="R19" s="47"/>
      <c r="S19" s="47"/>
      <c r="T19" s="47"/>
      <c r="U19" s="47"/>
      <c r="V19" s="47"/>
      <c r="X19" s="160" t="str">
        <f>'FY19 Project Request '!X26</f>
        <v>Capital Vehicle Acquisition</v>
      </c>
      <c r="Y19" s="160" t="b">
        <f>'FY19 Project Request '!Y26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60" t="str">
        <f>'FY19 Project Request '!X21</f>
        <v>Both</v>
      </c>
      <c r="Y20" s="160" t="b">
        <f>'FY19 Project Request '!Y21</f>
        <v>0</v>
      </c>
    </row>
    <row r="21" spans="1:28" ht="47.25" customHeight="1" x14ac:dyDescent="0.25">
      <c r="A21" s="72"/>
      <c r="B21" s="330" t="str">
        <f>'FY19 Project Request '!B22:C22</f>
        <v xml:space="preserve">GoTriangle will manage this technological project. </v>
      </c>
      <c r="C21" s="330"/>
      <c r="D21" s="330" t="str">
        <f>'FY19 Project Request '!D22:F22</f>
        <v xml:space="preserve"> It will serve GOTRIANGLE, Wake Transit Plan and Durham-Orange Transit Plan. </v>
      </c>
      <c r="E21" s="330"/>
      <c r="F21" s="330"/>
      <c r="G21" s="330" t="str">
        <f>'FY19 Project Request '!G22:J22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330"/>
      <c r="I21" s="330"/>
      <c r="J21" s="330"/>
      <c r="K21" s="42"/>
      <c r="L21" s="42"/>
      <c r="M21" s="42"/>
      <c r="N21" s="42"/>
      <c r="O21" s="42"/>
      <c r="P21" s="42"/>
      <c r="Q21" s="42"/>
      <c r="R21" s="42"/>
      <c r="S21" s="42"/>
      <c r="T21" s="42"/>
      <c r="U21" s="42"/>
      <c r="V21" s="42"/>
      <c r="X21" s="160" t="str">
        <f>'FY19 Project Request '!X22</f>
        <v>Operating - Administration</v>
      </c>
      <c r="Y21" s="160" t="b">
        <f>'FY19 Project Request '!Y22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60"/>
      <c r="Y22" s="160"/>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60"/>
      <c r="Y23" s="160"/>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60"/>
      <c r="Y24" s="160"/>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9" t="s">
        <v>200</v>
      </c>
      <c r="C27" s="269"/>
      <c r="D27" s="269"/>
      <c r="E27" s="269"/>
      <c r="F27" s="269"/>
      <c r="G27" s="269"/>
      <c r="H27" s="269"/>
      <c r="I27" s="269"/>
      <c r="J27" s="269"/>
      <c r="K27" s="42"/>
      <c r="L27" s="42"/>
      <c r="M27" s="42"/>
      <c r="N27" s="42"/>
      <c r="O27" s="42"/>
      <c r="P27" s="42"/>
      <c r="Q27" s="42"/>
      <c r="R27" s="42"/>
      <c r="S27" s="42"/>
      <c r="T27" s="42"/>
      <c r="U27" s="42"/>
      <c r="V27" s="42"/>
    </row>
    <row r="28" spans="1:28" s="40" customFormat="1" x14ac:dyDescent="0.25">
      <c r="A28" s="76"/>
      <c r="C28" s="339" t="s">
        <v>201</v>
      </c>
      <c r="D28" s="340"/>
      <c r="E28" s="341"/>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37" t="str">
        <f>KPI_a</f>
        <v>CO-Specify Enter into a contract with the ERP developer contract.</v>
      </c>
      <c r="D29" s="338"/>
      <c r="E29" s="338"/>
      <c r="F29" s="235"/>
      <c r="G29" s="235"/>
      <c r="H29" s="235"/>
      <c r="I29" s="235"/>
      <c r="J29" s="44"/>
      <c r="K29" s="42"/>
      <c r="L29" s="42"/>
      <c r="M29" s="42"/>
      <c r="N29" s="42"/>
      <c r="O29" s="42"/>
      <c r="P29" s="42"/>
      <c r="Q29" s="42"/>
      <c r="R29" s="42"/>
      <c r="S29" s="42"/>
      <c r="T29" s="42"/>
      <c r="U29" s="42"/>
      <c r="V29" s="42"/>
    </row>
    <row r="30" spans="1:28" ht="21" customHeight="1" x14ac:dyDescent="0.25">
      <c r="A30" s="74"/>
      <c r="B30" s="59" t="s">
        <v>93</v>
      </c>
      <c r="C30" s="337" t="str">
        <f>KPI_b</f>
        <v>CO-Specify Develop the ERP System.</v>
      </c>
      <c r="D30" s="338"/>
      <c r="E30" s="338"/>
      <c r="F30" s="235"/>
      <c r="G30" s="235"/>
      <c r="H30" s="235"/>
      <c r="I30" s="235"/>
      <c r="J30" s="44"/>
      <c r="K30" s="42"/>
      <c r="L30" s="42"/>
      <c r="M30" s="42"/>
      <c r="N30" s="42"/>
      <c r="O30" s="42"/>
      <c r="P30" s="42"/>
      <c r="Q30" s="42"/>
      <c r="R30" s="42"/>
      <c r="S30" s="42"/>
      <c r="T30" s="42"/>
      <c r="U30" s="42"/>
      <c r="V30" s="42"/>
    </row>
    <row r="31" spans="1:28" ht="21" customHeight="1" x14ac:dyDescent="0.25">
      <c r="A31" s="74"/>
      <c r="B31" s="59" t="s">
        <v>94</v>
      </c>
      <c r="C31" s="337" t="str">
        <f>KPI_c</f>
        <v>CO-Specify Implement the ERP System.</v>
      </c>
      <c r="D31" s="338"/>
      <c r="E31" s="338"/>
      <c r="F31" s="235"/>
      <c r="G31" s="235"/>
      <c r="H31" s="235"/>
      <c r="I31" s="235"/>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20" t="s">
        <v>202</v>
      </c>
      <c r="C36" s="321"/>
      <c r="D36" s="320" t="s">
        <v>203</v>
      </c>
      <c r="E36" s="321"/>
      <c r="F36" s="320" t="s">
        <v>204</v>
      </c>
      <c r="G36" s="321"/>
      <c r="H36" s="320" t="s">
        <v>205</v>
      </c>
      <c r="I36" s="321"/>
      <c r="J36" s="42"/>
      <c r="K36" s="42"/>
      <c r="L36" s="42"/>
      <c r="M36" s="42"/>
      <c r="N36" s="42"/>
      <c r="O36" s="42"/>
      <c r="P36" s="42"/>
      <c r="Q36" s="42"/>
      <c r="R36" s="42"/>
      <c r="S36" s="42"/>
      <c r="T36" s="42"/>
      <c r="U36" s="42"/>
      <c r="V36" s="42"/>
      <c r="W36" s="42"/>
      <c r="X36" s="42"/>
      <c r="Y36" s="42"/>
      <c r="Z36" s="148"/>
    </row>
    <row r="37" spans="1:26" ht="180.75" customHeight="1" thickTop="1" x14ac:dyDescent="0.25">
      <c r="A37" s="45"/>
      <c r="B37" s="324"/>
      <c r="C37" s="325"/>
      <c r="D37" s="324"/>
      <c r="E37" s="325"/>
      <c r="F37" s="324"/>
      <c r="G37" s="325"/>
      <c r="H37" s="324"/>
      <c r="I37" s="325"/>
      <c r="J37" s="42"/>
      <c r="K37" s="42"/>
      <c r="L37" s="42"/>
      <c r="M37" s="42"/>
      <c r="N37" s="42"/>
      <c r="O37" s="42"/>
      <c r="P37" s="42"/>
      <c r="Q37" s="42"/>
      <c r="R37" s="42"/>
      <c r="S37" s="42"/>
      <c r="T37" s="42"/>
      <c r="U37" s="42"/>
      <c r="V37" s="42"/>
      <c r="W37" s="42"/>
      <c r="X37" s="42"/>
      <c r="Y37" s="42"/>
      <c r="Z37" s="148"/>
    </row>
    <row r="38" spans="1:26" ht="15.75" thickBot="1" x14ac:dyDescent="0.3">
      <c r="A38" s="53"/>
      <c r="B38" s="322" t="s">
        <v>207</v>
      </c>
      <c r="C38" s="323"/>
      <c r="D38" s="322" t="s">
        <v>207</v>
      </c>
      <c r="E38" s="323"/>
      <c r="F38" s="322" t="s">
        <v>207</v>
      </c>
      <c r="G38" s="323"/>
      <c r="H38" s="322" t="s">
        <v>207</v>
      </c>
      <c r="I38" s="323"/>
      <c r="J38" s="53"/>
      <c r="K38" s="42"/>
      <c r="L38" s="42"/>
      <c r="M38" s="42"/>
      <c r="N38" s="42"/>
      <c r="O38" s="42"/>
      <c r="P38" s="42"/>
      <c r="Q38" s="42"/>
      <c r="R38" s="42"/>
      <c r="S38" s="42"/>
      <c r="T38" s="42"/>
      <c r="U38" s="42"/>
      <c r="V38" s="42"/>
    </row>
    <row r="39" spans="1:26" ht="15.75" thickTop="1" x14ac:dyDescent="0.25">
      <c r="A39" s="45"/>
      <c r="B39" s="324"/>
      <c r="C39" s="325"/>
      <c r="D39" s="324"/>
      <c r="E39" s="325"/>
      <c r="F39" s="324"/>
      <c r="G39" s="325"/>
      <c r="H39" s="324"/>
      <c r="I39" s="32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32"/>
      <c r="B43" s="233"/>
      <c r="C43" s="233"/>
      <c r="D43" s="233"/>
      <c r="E43" s="233"/>
      <c r="F43" s="233"/>
      <c r="G43" s="233"/>
      <c r="H43" s="233"/>
      <c r="I43" s="233"/>
      <c r="J43" s="233"/>
      <c r="K43" s="232"/>
      <c r="L43" s="232"/>
      <c r="M43" s="232"/>
      <c r="N43" s="232"/>
      <c r="O43" s="232"/>
      <c r="P43" s="232"/>
      <c r="Q43" s="232"/>
      <c r="R43" s="232"/>
      <c r="S43" s="232"/>
      <c r="T43" s="232"/>
      <c r="U43" s="232"/>
      <c r="V43" s="232"/>
    </row>
    <row r="44" spans="1:26" s="42" customFormat="1" ht="18" customHeight="1" outlineLevel="1" thickBot="1" x14ac:dyDescent="0.45">
      <c r="A44" s="232"/>
      <c r="B44" s="230" t="s">
        <v>359</v>
      </c>
      <c r="C44" s="231"/>
      <c r="D44" s="234" t="str">
        <f>IF('FY19 Project Request '!H105&gt;0,ROUND('FY19 Project Request '!H105,),"N/A")</f>
        <v>N/A</v>
      </c>
      <c r="E44" s="233"/>
      <c r="F44" s="233"/>
      <c r="G44" s="233"/>
      <c r="H44" s="233"/>
      <c r="I44" s="233"/>
      <c r="J44" s="233"/>
      <c r="K44" s="232"/>
      <c r="L44" s="232"/>
      <c r="M44" s="232"/>
      <c r="N44" s="232"/>
      <c r="O44" s="232"/>
      <c r="P44" s="232"/>
      <c r="Q44" s="232"/>
      <c r="R44" s="232"/>
      <c r="S44" s="232"/>
      <c r="T44" s="232"/>
      <c r="U44" s="232"/>
      <c r="V44" s="232"/>
    </row>
    <row r="45" spans="1:26" ht="15.75" customHeight="1" thickTop="1" x14ac:dyDescent="0.4">
      <c r="A45" s="42"/>
      <c r="B45" s="173"/>
      <c r="C45" s="173"/>
      <c r="D45" s="173"/>
      <c r="E45" s="173"/>
      <c r="F45" s="173"/>
      <c r="G45" s="173"/>
      <c r="H45" s="173"/>
      <c r="I45" s="173"/>
      <c r="J45" s="173"/>
      <c r="K45" s="173"/>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6" t="str">
        <f>$I$2&amp;"-"&amp;$I$3</f>
        <v>FY 2019-Quarter 1</v>
      </c>
      <c r="C48" s="157"/>
      <c r="D48" s="152"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50" t="s">
        <v>324</v>
      </c>
      <c r="C49" s="151"/>
      <c r="D49" s="225"/>
      <c r="E49" s="174">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50" t="s">
        <v>323</v>
      </c>
      <c r="C50" s="151"/>
      <c r="D50" s="155">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70" t="s">
        <v>275</v>
      </c>
      <c r="C51" s="171"/>
      <c r="D51" s="153">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6" t="str">
        <f>$I$2&amp;"-"&amp;$I$3</f>
        <v>FY 2019-Quarter 1</v>
      </c>
      <c r="C58" s="157"/>
      <c r="D58" s="152" t="s">
        <v>215</v>
      </c>
      <c r="E58" s="174"/>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75" t="s">
        <v>321</v>
      </c>
      <c r="C59" s="376"/>
      <c r="D59" s="225"/>
      <c r="E59" s="174">
        <f>D60-D59</f>
        <v>50000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71" t="s">
        <v>322</v>
      </c>
      <c r="C60" s="372"/>
      <c r="D60" s="155">
        <f>'FY19 Project Request '!J14</f>
        <v>50000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71" t="s">
        <v>275</v>
      </c>
      <c r="C61" s="372"/>
      <c r="D61" s="153">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24BCEF41-DAEA-49EB-82E0-32FF1FF7D884}" scale="80" showPageBreaks="1" printArea="1" hiddenColumns="1" view="pageBreakPreview">
      <selection activeCell="H28" sqref="H28"/>
      <pageMargins left="0.25" right="0.25" top="0.75" bottom="0.75" header="0.3" footer="0.3"/>
      <printOptions horizontalCentered="1"/>
      <pageSetup scale="49"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H28" sqref="H28"/>
      <pageMargins left="0.25" right="0.25" top="0.75" bottom="0.75" header="0.3" footer="0.3"/>
      <printOptions horizontalCentered="1"/>
      <pageSetup scale="49"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E8B1839-DE06-44CB-A0DC-1F804E0A8815}" scale="80" showPageBreaks="1" printArea="1" hiddenColumns="1" view="pageBreakPreview">
      <selection activeCell="H28" sqref="H28"/>
      <pageMargins left="0.25" right="0.25" top="0.75" bottom="0.75" header="0.3" footer="0.3"/>
      <printOptions horizontalCentered="1"/>
      <pageSetup scale="49"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5" display="elandfried@gotriangle.org "/>
    <hyperlink ref="F10" r:id="rId6" display="elandfried@gotriangle.org "/>
  </hyperlinks>
  <printOptions horizontalCentered="1"/>
  <pageMargins left="0.25" right="0.25" top="0.75" bottom="0.75" header="0.3" footer="0.3"/>
  <pageSetup scale="49"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8"/>
  <legacyDrawing r:id="rId9"/>
  <mc:AlternateContent xmlns:mc="http://schemas.openxmlformats.org/markup-compatibility/2006">
    <mc:Choice Requires="x14">
      <controls>
        <mc:AlternateContent xmlns:mc="http://schemas.openxmlformats.org/markup-compatibility/2006">
          <mc:Choice Requires="x14">
            <control shapeId="8195" r:id="rId10"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1"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2"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80" zoomScaleNormal="67" zoomScaleSheetLayoutView="80" workbookViewId="0">
      <selection activeCell="V1" sqref="V1:AC1048576"/>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306" t="s">
        <v>194</v>
      </c>
      <c r="C1" s="307"/>
      <c r="D1" s="366" t="s">
        <v>165</v>
      </c>
      <c r="E1" s="367"/>
      <c r="F1" s="367"/>
      <c r="G1" s="367"/>
      <c r="H1" s="368"/>
      <c r="I1" s="98" t="s">
        <v>115</v>
      </c>
      <c r="J1" s="99">
        <v>43282</v>
      </c>
      <c r="K1" s="42"/>
      <c r="L1" s="42"/>
      <c r="M1" s="42"/>
      <c r="N1" s="42"/>
      <c r="O1" s="42"/>
      <c r="P1" s="42"/>
      <c r="Q1" s="42"/>
      <c r="R1" s="42"/>
      <c r="S1" s="42"/>
      <c r="T1" s="42"/>
      <c r="U1" s="42"/>
      <c r="V1" s="42"/>
    </row>
    <row r="2" spans="1:29" ht="18.75" customHeight="1" thickTop="1" thickBot="1" x14ac:dyDescent="0.35">
      <c r="A2" s="45"/>
      <c r="B2" s="369" t="str">
        <f>'FY19 Project Request '!B2:C2</f>
        <v>19GOT_CO1</v>
      </c>
      <c r="C2" s="370"/>
      <c r="D2" s="310" t="s">
        <v>118</v>
      </c>
      <c r="E2" s="312"/>
      <c r="F2" s="312"/>
      <c r="G2" s="312"/>
      <c r="H2" s="312"/>
      <c r="I2" s="382" t="str">
        <f>'FY19 Project Request '!I2:J2</f>
        <v>FY 2019</v>
      </c>
      <c r="J2" s="383"/>
      <c r="K2" s="42"/>
      <c r="L2" s="42"/>
      <c r="M2" s="42"/>
      <c r="N2" s="42"/>
      <c r="O2" s="42"/>
      <c r="P2" s="42"/>
      <c r="Q2" s="42"/>
      <c r="R2" s="42"/>
      <c r="S2" s="42"/>
      <c r="T2" s="42"/>
      <c r="U2" s="42"/>
      <c r="V2" s="42"/>
      <c r="AC2" s="192" t="s">
        <v>103</v>
      </c>
    </row>
    <row r="3" spans="1:29" ht="17.25" customHeight="1" x14ac:dyDescent="0.3">
      <c r="A3" s="45"/>
      <c r="B3" s="352" t="s">
        <v>230</v>
      </c>
      <c r="C3" s="353"/>
      <c r="D3" s="310" t="s">
        <v>342</v>
      </c>
      <c r="E3" s="310"/>
      <c r="F3" s="310"/>
      <c r="G3" s="310"/>
      <c r="H3" s="310"/>
      <c r="I3" s="43">
        <v>43281</v>
      </c>
      <c r="J3" s="52"/>
      <c r="K3" s="42"/>
      <c r="L3" s="42"/>
      <c r="M3" s="42"/>
      <c r="N3" s="42"/>
      <c r="O3" s="42"/>
      <c r="P3" s="42"/>
      <c r="Q3" s="42"/>
      <c r="R3" s="42"/>
      <c r="S3" s="42"/>
      <c r="T3" s="42"/>
      <c r="U3" s="42"/>
      <c r="V3" s="42"/>
      <c r="AC3" s="192" t="s">
        <v>276</v>
      </c>
    </row>
    <row r="4" spans="1:29" ht="17.25" x14ac:dyDescent="0.3">
      <c r="A4" s="45"/>
      <c r="B4" s="354"/>
      <c r="C4" s="355"/>
      <c r="D4" s="316"/>
      <c r="E4" s="310"/>
      <c r="F4" s="310"/>
      <c r="G4" s="310"/>
      <c r="H4" s="310"/>
      <c r="I4" s="52"/>
      <c r="J4" s="52"/>
      <c r="K4" s="42"/>
      <c r="L4" s="42"/>
      <c r="M4" s="42"/>
      <c r="N4" s="42"/>
      <c r="O4" s="42"/>
      <c r="P4" s="42"/>
      <c r="Q4" s="42"/>
      <c r="R4" s="42"/>
      <c r="S4" s="42"/>
      <c r="T4" s="42"/>
      <c r="U4" s="42"/>
      <c r="V4" s="42"/>
      <c r="AC4" s="192"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2" t="s">
        <v>278</v>
      </c>
    </row>
    <row r="6" spans="1:29" ht="20.25" customHeight="1" x14ac:dyDescent="0.25">
      <c r="A6" s="169"/>
      <c r="B6" s="168" t="s">
        <v>229</v>
      </c>
      <c r="C6" s="167"/>
      <c r="D6" s="167"/>
      <c r="E6" s="167"/>
      <c r="F6" s="167"/>
      <c r="G6" s="167"/>
      <c r="H6" s="167"/>
      <c r="I6" s="167"/>
      <c r="J6" s="167"/>
      <c r="K6" s="148"/>
      <c r="L6" s="42"/>
      <c r="M6" s="42"/>
      <c r="N6" s="42"/>
      <c r="O6" s="42"/>
      <c r="P6" s="42"/>
      <c r="Q6" s="42"/>
      <c r="R6" s="42"/>
      <c r="S6" s="42"/>
      <c r="T6" s="42"/>
      <c r="U6" s="42"/>
      <c r="V6" s="42"/>
      <c r="X6" s="160"/>
      <c r="Y6" s="160"/>
      <c r="AC6" s="192" t="s">
        <v>279</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39" t="s">
        <v>34</v>
      </c>
      <c r="C9" s="341"/>
      <c r="D9" s="214" t="s">
        <v>35</v>
      </c>
      <c r="E9" s="193" t="s">
        <v>300</v>
      </c>
      <c r="F9" s="156" t="s">
        <v>36</v>
      </c>
      <c r="G9" s="157"/>
      <c r="H9" s="193"/>
      <c r="I9" s="339" t="s">
        <v>112</v>
      </c>
      <c r="J9" s="341"/>
      <c r="K9" s="42"/>
      <c r="L9" s="42"/>
      <c r="M9" s="42"/>
      <c r="N9" s="42"/>
      <c r="O9" s="42"/>
      <c r="P9" s="42"/>
      <c r="Q9" s="42"/>
      <c r="R9" s="42"/>
      <c r="S9" s="42"/>
      <c r="T9" s="42"/>
      <c r="U9" s="42"/>
      <c r="V9" s="42"/>
    </row>
    <row r="10" spans="1:29" ht="18" customHeight="1" x14ac:dyDescent="0.25">
      <c r="A10" s="45"/>
      <c r="B10" s="347" t="str">
        <f>Project_Name</f>
        <v>ERP (Enterprise Resource Planning) System</v>
      </c>
      <c r="C10" s="348"/>
      <c r="D10" s="378" t="str">
        <f>Requesting_Agency</f>
        <v>GoTriangle</v>
      </c>
      <c r="E10" s="380"/>
      <c r="F10" s="384" t="str">
        <f>'FY19 Project Request '!F11:H11</f>
        <v>Mitchell Lodge</v>
      </c>
      <c r="G10" s="385"/>
      <c r="H10" s="386"/>
      <c r="I10" s="140" t="s">
        <v>281</v>
      </c>
      <c r="J10" s="141">
        <f>'FY19 Project Request '!J11</f>
        <v>0</v>
      </c>
      <c r="K10" s="42"/>
      <c r="L10" s="42"/>
      <c r="M10" s="42"/>
      <c r="N10" s="42"/>
      <c r="O10" s="42"/>
      <c r="P10" s="42"/>
      <c r="Q10" s="42"/>
      <c r="R10" s="42"/>
      <c r="S10" s="42"/>
      <c r="T10" s="42"/>
      <c r="U10" s="42"/>
      <c r="V10" s="42"/>
    </row>
    <row r="11" spans="1:29" ht="18" customHeight="1" x14ac:dyDescent="0.25">
      <c r="A11" s="45"/>
      <c r="B11" s="349"/>
      <c r="C11" s="350"/>
      <c r="D11" s="379"/>
      <c r="E11" s="381"/>
      <c r="F11" s="384" t="str">
        <f>'FY19 Project Request '!F12:H12</f>
        <v>mlodge@gotriangle.org</v>
      </c>
      <c r="G11" s="385"/>
      <c r="H11" s="386"/>
      <c r="I11" s="140" t="s">
        <v>282</v>
      </c>
      <c r="J11" s="141">
        <f>'FY19 Project Request '!J12</f>
        <v>0</v>
      </c>
      <c r="K11" s="42"/>
      <c r="L11" s="42"/>
      <c r="M11" s="42"/>
      <c r="N11" s="42"/>
      <c r="O11" s="42"/>
      <c r="P11" s="42"/>
      <c r="Q11" s="42"/>
      <c r="R11" s="42"/>
      <c r="S11" s="42"/>
      <c r="T11" s="42"/>
      <c r="U11" s="42"/>
      <c r="V11" s="42"/>
    </row>
    <row r="12" spans="1:29" x14ac:dyDescent="0.25">
      <c r="A12" s="45"/>
      <c r="B12" s="339" t="s">
        <v>39</v>
      </c>
      <c r="C12" s="341"/>
      <c r="D12" s="339" t="s">
        <v>40</v>
      </c>
      <c r="E12" s="341"/>
      <c r="F12" s="156" t="s">
        <v>97</v>
      </c>
      <c r="G12" s="157"/>
      <c r="H12" s="193"/>
      <c r="I12" s="339" t="s">
        <v>113</v>
      </c>
      <c r="J12" s="341"/>
      <c r="K12" s="42"/>
      <c r="L12" s="42"/>
      <c r="M12" s="42"/>
      <c r="N12" s="42"/>
      <c r="O12" s="42"/>
      <c r="P12" s="42"/>
      <c r="Q12" s="42"/>
      <c r="R12" s="42"/>
      <c r="S12" s="42"/>
      <c r="T12" s="42"/>
      <c r="U12" s="42"/>
      <c r="V12" s="42"/>
    </row>
    <row r="13" spans="1:29" ht="15.75" customHeight="1" x14ac:dyDescent="0.25">
      <c r="A13" s="45"/>
      <c r="B13" s="356">
        <f>Start_Date</f>
        <v>43282</v>
      </c>
      <c r="C13" s="357"/>
      <c r="D13" s="356">
        <f>End_Date</f>
        <v>44377</v>
      </c>
      <c r="E13" s="357"/>
      <c r="F13" s="360" t="str">
        <f>Added_notes_as_appropriate</f>
        <v>(Add notes as appropriate)</v>
      </c>
      <c r="G13" s="361"/>
      <c r="H13" s="362"/>
      <c r="I13" s="140" t="s">
        <v>281</v>
      </c>
      <c r="J13" s="141">
        <f>'FY19 Project Request '!J14</f>
        <v>50000</v>
      </c>
      <c r="K13" s="42"/>
      <c r="L13" s="42"/>
      <c r="M13" s="42"/>
      <c r="N13" s="42"/>
      <c r="O13" s="42"/>
      <c r="P13" s="42"/>
      <c r="Q13" s="42"/>
      <c r="R13" s="42"/>
      <c r="S13" s="42"/>
      <c r="T13" s="42"/>
      <c r="U13" s="42"/>
      <c r="V13" s="42"/>
      <c r="W13" s="37" t="b">
        <v>0</v>
      </c>
    </row>
    <row r="14" spans="1:29" ht="15.75" customHeight="1" x14ac:dyDescent="0.25">
      <c r="A14" s="45"/>
      <c r="B14" s="358"/>
      <c r="C14" s="359"/>
      <c r="D14" s="358"/>
      <c r="E14" s="359"/>
      <c r="F14" s="363"/>
      <c r="G14" s="364"/>
      <c r="H14" s="365"/>
      <c r="I14" s="140" t="s">
        <v>282</v>
      </c>
      <c r="J14" s="141">
        <f>'FY19 Project Request '!J15</f>
        <v>100000</v>
      </c>
      <c r="K14" s="42"/>
      <c r="L14" s="42"/>
      <c r="M14" s="42"/>
      <c r="N14" s="42"/>
      <c r="O14" s="42"/>
      <c r="P14" s="42"/>
      <c r="Q14" s="42"/>
      <c r="R14" s="42"/>
      <c r="S14" s="42"/>
      <c r="T14" s="42"/>
      <c r="U14" s="42"/>
      <c r="V14" s="42"/>
      <c r="W14" s="37" t="b">
        <v>0</v>
      </c>
    </row>
    <row r="15" spans="1:29" ht="28.7" customHeight="1" x14ac:dyDescent="0.25">
      <c r="A15" s="45"/>
      <c r="B15" s="342" t="s">
        <v>90</v>
      </c>
      <c r="C15" s="343"/>
      <c r="D15" s="344"/>
      <c r="E15" s="345"/>
      <c r="F15" s="345"/>
      <c r="G15" s="345"/>
      <c r="H15" s="345"/>
      <c r="I15" s="345"/>
      <c r="J15" s="346"/>
      <c r="K15" s="42"/>
      <c r="L15" s="42"/>
      <c r="M15" s="42"/>
      <c r="N15" s="42"/>
      <c r="O15" s="42"/>
      <c r="P15" s="42"/>
      <c r="Q15" s="42"/>
      <c r="R15" s="42"/>
      <c r="S15" s="42"/>
      <c r="T15" s="42"/>
      <c r="U15" s="42"/>
      <c r="V15" s="42"/>
      <c r="W15" s="37" t="b">
        <v>0</v>
      </c>
    </row>
    <row r="16" spans="1:29" ht="102.75" customHeight="1" x14ac:dyDescent="0.25">
      <c r="A16" s="45"/>
      <c r="B16" s="326" t="str">
        <f>'FY19 Project Request '!B17:J17</f>
        <v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v>
      </c>
      <c r="C16" s="327"/>
      <c r="D16" s="327"/>
      <c r="E16" s="327"/>
      <c r="F16" s="327"/>
      <c r="G16" s="327"/>
      <c r="H16" s="328"/>
      <c r="I16" s="328"/>
      <c r="J16" s="329"/>
      <c r="K16" s="42"/>
      <c r="L16" s="42"/>
      <c r="M16" s="42"/>
      <c r="N16" s="42"/>
      <c r="O16" s="42"/>
      <c r="P16" s="42"/>
      <c r="Q16" s="42"/>
      <c r="R16" s="42"/>
      <c r="S16" s="42"/>
      <c r="T16" s="42"/>
      <c r="U16" s="42"/>
      <c r="V16" s="42"/>
      <c r="X16" s="160"/>
      <c r="Y16" s="160" t="b">
        <v>1</v>
      </c>
    </row>
    <row r="17" spans="1:28" ht="20.25" customHeight="1" x14ac:dyDescent="0.25">
      <c r="A17" s="45"/>
      <c r="B17" s="331" t="s">
        <v>228</v>
      </c>
      <c r="C17" s="331"/>
      <c r="D17" s="331"/>
      <c r="E17" s="147" t="str">
        <f>IF('FY19 Project Request '!Y35,"YES",IF('FY19 Project Request '!Y36,"NO",))</f>
        <v>NO</v>
      </c>
      <c r="F17" s="335"/>
      <c r="G17" s="336"/>
      <c r="H17" s="332"/>
      <c r="I17" s="333"/>
      <c r="J17" s="334"/>
      <c r="K17" s="42"/>
      <c r="L17" s="42"/>
      <c r="M17" s="42"/>
      <c r="N17" s="42"/>
      <c r="O17" s="42"/>
      <c r="P17" s="42"/>
      <c r="Q17" s="42"/>
      <c r="R17" s="42"/>
      <c r="S17" s="42"/>
      <c r="T17" s="42"/>
      <c r="U17" s="42"/>
      <c r="V17" s="42"/>
      <c r="X17" s="160" t="str">
        <f>'FY19 Project Request '!X19</f>
        <v>Operating</v>
      </c>
      <c r="Y17" s="160" t="b">
        <f>'FY19 Project Request '!Y19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60" t="str">
        <f>'FY19 Project Request '!X25</f>
        <v>Capital Development</v>
      </c>
      <c r="Y18" s="160" t="b">
        <f>'FY19 Project Request '!Y25</f>
        <v>0</v>
      </c>
    </row>
    <row r="19" spans="1:28" s="40" customFormat="1" ht="17.25" customHeight="1" x14ac:dyDescent="0.25">
      <c r="A19" s="75"/>
      <c r="B19" s="142" t="s">
        <v>271</v>
      </c>
      <c r="C19" s="77"/>
      <c r="D19" s="77"/>
      <c r="E19" s="77"/>
      <c r="F19" s="77"/>
      <c r="G19" s="77"/>
      <c r="H19" s="77"/>
      <c r="I19" s="77"/>
      <c r="J19" s="77"/>
      <c r="K19" s="47"/>
      <c r="L19" s="47"/>
      <c r="M19" s="47"/>
      <c r="N19" s="47"/>
      <c r="O19" s="47"/>
      <c r="P19" s="47"/>
      <c r="Q19" s="47"/>
      <c r="R19" s="47"/>
      <c r="S19" s="47"/>
      <c r="T19" s="47"/>
      <c r="U19" s="47"/>
      <c r="V19" s="47"/>
      <c r="X19" s="160" t="str">
        <f>'FY19 Project Request '!X26</f>
        <v>Capital Vehicle Acquisition</v>
      </c>
      <c r="Y19" s="160" t="b">
        <f>'FY19 Project Request '!Y26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60" t="str">
        <f>'FY19 Project Request '!X21</f>
        <v>Both</v>
      </c>
      <c r="Y20" s="160" t="b">
        <f>'FY19 Project Request '!Y21</f>
        <v>0</v>
      </c>
    </row>
    <row r="21" spans="1:28" ht="47.25" customHeight="1" x14ac:dyDescent="0.25">
      <c r="A21" s="72"/>
      <c r="B21" s="377" t="str">
        <f>'FY19 Project Request '!B22:C22</f>
        <v xml:space="preserve">GoTriangle will manage this technological project. </v>
      </c>
      <c r="C21" s="377"/>
      <c r="D21" s="377" t="str">
        <f>'FY19 Project Request '!D22:F22</f>
        <v xml:space="preserve"> It will serve GOTRIANGLE, Wake Transit Plan and Durham-Orange Transit Plan. </v>
      </c>
      <c r="E21" s="377"/>
      <c r="F21" s="377"/>
      <c r="G21" s="377" t="str">
        <f>'FY19 Project Request '!G22:J22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377"/>
      <c r="I21" s="377"/>
      <c r="J21" s="377"/>
      <c r="K21" s="42"/>
      <c r="L21" s="42"/>
      <c r="M21" s="42"/>
      <c r="N21" s="42"/>
      <c r="O21" s="42"/>
      <c r="P21" s="42"/>
      <c r="Q21" s="42"/>
      <c r="R21" s="42"/>
      <c r="S21" s="42"/>
      <c r="T21" s="42"/>
      <c r="U21" s="42"/>
      <c r="V21" s="42"/>
      <c r="X21" s="160" t="str">
        <f>'FY19 Project Request '!X22</f>
        <v>Operating - Administration</v>
      </c>
      <c r="Y21" s="160" t="b">
        <f>'FY19 Project Request '!Y22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60"/>
      <c r="Y22" s="160"/>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60"/>
      <c r="Y23" s="160"/>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60"/>
      <c r="Y24" s="160"/>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9" t="s">
        <v>200</v>
      </c>
      <c r="C27" s="269"/>
      <c r="D27" s="269"/>
      <c r="E27" s="269"/>
      <c r="F27" s="269"/>
      <c r="G27" s="269"/>
      <c r="H27" s="269"/>
      <c r="I27" s="269"/>
      <c r="J27" s="269"/>
      <c r="K27" s="42"/>
      <c r="L27" s="42"/>
      <c r="M27" s="42"/>
      <c r="N27" s="42"/>
      <c r="O27" s="42"/>
      <c r="P27" s="42"/>
      <c r="Q27" s="42"/>
      <c r="R27" s="42"/>
      <c r="S27" s="42"/>
      <c r="T27" s="42"/>
      <c r="U27" s="42"/>
      <c r="V27" s="42"/>
    </row>
    <row r="28" spans="1:28" s="40" customFormat="1" x14ac:dyDescent="0.25">
      <c r="A28" s="76"/>
      <c r="C28" s="339" t="s">
        <v>201</v>
      </c>
      <c r="D28" s="340"/>
      <c r="E28" s="341"/>
      <c r="F28" s="191" t="s">
        <v>202</v>
      </c>
      <c r="G28" s="191" t="s">
        <v>203</v>
      </c>
      <c r="H28" s="191" t="s">
        <v>204</v>
      </c>
      <c r="I28" s="191" t="s">
        <v>205</v>
      </c>
      <c r="J28" s="44"/>
      <c r="K28" s="44"/>
      <c r="L28" s="44"/>
      <c r="M28" s="44"/>
      <c r="N28" s="44"/>
      <c r="O28" s="44"/>
      <c r="P28" s="44"/>
      <c r="Q28" s="44"/>
      <c r="R28" s="44"/>
      <c r="S28" s="44"/>
      <c r="T28" s="44"/>
      <c r="U28" s="44"/>
      <c r="V28" s="44"/>
    </row>
    <row r="29" spans="1:28" ht="21" customHeight="1" x14ac:dyDescent="0.25">
      <c r="A29" s="74"/>
      <c r="B29" s="59" t="s">
        <v>92</v>
      </c>
      <c r="C29" s="337" t="str">
        <f>KPI_a</f>
        <v>CO-Specify Enter into a contract with the ERP developer contract.</v>
      </c>
      <c r="D29" s="338"/>
      <c r="E29" s="338"/>
      <c r="F29" s="226"/>
      <c r="G29" s="226"/>
      <c r="H29" s="226"/>
      <c r="I29" s="226"/>
      <c r="J29" s="44"/>
      <c r="K29" s="42"/>
      <c r="L29" s="42"/>
      <c r="M29" s="42"/>
      <c r="N29" s="42"/>
      <c r="O29" s="42"/>
      <c r="P29" s="42"/>
      <c r="Q29" s="42"/>
      <c r="R29" s="42"/>
      <c r="S29" s="42"/>
      <c r="T29" s="42"/>
      <c r="U29" s="42"/>
      <c r="V29" s="42"/>
    </row>
    <row r="30" spans="1:28" ht="21" customHeight="1" x14ac:dyDescent="0.25">
      <c r="A30" s="74"/>
      <c r="B30" s="59" t="s">
        <v>93</v>
      </c>
      <c r="C30" s="337" t="str">
        <f>KPI_b</f>
        <v>CO-Specify Develop the ERP System.</v>
      </c>
      <c r="D30" s="338"/>
      <c r="E30" s="338"/>
      <c r="F30" s="227"/>
      <c r="G30" s="227"/>
      <c r="H30" s="227"/>
      <c r="I30" s="227"/>
      <c r="J30" s="44"/>
      <c r="K30" s="42"/>
      <c r="L30" s="42"/>
      <c r="M30" s="42"/>
      <c r="N30" s="42"/>
      <c r="O30" s="42"/>
      <c r="P30" s="42"/>
      <c r="Q30" s="42"/>
      <c r="R30" s="42"/>
      <c r="S30" s="42"/>
      <c r="T30" s="42"/>
      <c r="U30" s="42"/>
      <c r="V30" s="42"/>
    </row>
    <row r="31" spans="1:28" ht="21" customHeight="1" x14ac:dyDescent="0.25">
      <c r="A31" s="74"/>
      <c r="B31" s="59" t="s">
        <v>94</v>
      </c>
      <c r="C31" s="337" t="str">
        <f>KPI_c</f>
        <v>CO-Specify Implement the ERP System.</v>
      </c>
      <c r="D31" s="338"/>
      <c r="E31" s="338"/>
      <c r="F31" s="227"/>
      <c r="G31" s="227"/>
      <c r="H31" s="227"/>
      <c r="I31" s="227"/>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24BCEF41-DAEA-49EB-82E0-32FF1FF7D884}" scale="80" showPageBreaks="1" printArea="1" hiddenColumns="1" view="pageBreakPreview">
      <selection activeCell="V1" sqref="V1:AC104857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V1" sqref="V1:AC104857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E8B1839-DE06-44CB-A0DC-1F804E0A8815}" scale="80" showPageBreaks="1" printArea="1" hiddenColumns="1" view="pageBreakPreview">
      <selection activeCell="V1" sqref="V1:AC1048576"/>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8"/>
  <legacyDrawing r:id="rId9"/>
  <mc:AlternateContent xmlns:mc="http://schemas.openxmlformats.org/markup-compatibility/2006">
    <mc:Choice Requires="x14">
      <controls>
        <mc:AlternateContent xmlns:mc="http://schemas.openxmlformats.org/markup-compatibility/2006">
          <mc:Choice Requires="x14">
            <control shapeId="21505" r:id="rId10"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1"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2"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6" customWidth="1"/>
    <col min="2" max="2" width="88.25" customWidth="1"/>
    <col min="3" max="3" width="2.75" customWidth="1"/>
  </cols>
  <sheetData>
    <row r="1" spans="2:7" ht="23.25" x14ac:dyDescent="0.25">
      <c r="B1" s="195" t="s">
        <v>302</v>
      </c>
      <c r="C1" s="196"/>
      <c r="D1" s="196"/>
      <c r="E1" s="196"/>
      <c r="F1" s="196"/>
      <c r="G1" s="196"/>
    </row>
    <row r="2" spans="2:7" ht="23.25" x14ac:dyDescent="0.25">
      <c r="B2" s="195" t="s">
        <v>303</v>
      </c>
      <c r="C2" s="196"/>
      <c r="D2" s="196"/>
      <c r="E2" s="196"/>
      <c r="F2" s="196"/>
      <c r="G2" s="196"/>
    </row>
    <row r="3" spans="2:7" x14ac:dyDescent="0.25">
      <c r="B3" s="197"/>
      <c r="C3" s="196"/>
      <c r="D3" s="196"/>
      <c r="E3" s="196"/>
      <c r="F3" s="196"/>
      <c r="G3" s="196"/>
    </row>
    <row r="4" spans="2:7" x14ac:dyDescent="0.25">
      <c r="B4" s="197"/>
      <c r="C4" s="196"/>
      <c r="D4" s="196"/>
      <c r="E4" s="196"/>
      <c r="F4" s="196"/>
      <c r="G4" s="196"/>
    </row>
    <row r="5" spans="2:7" ht="18" x14ac:dyDescent="0.25">
      <c r="B5" s="198" t="s">
        <v>304</v>
      </c>
      <c r="C5" s="196"/>
      <c r="D5" s="196"/>
      <c r="E5" s="196"/>
      <c r="F5" s="196"/>
      <c r="G5" s="196"/>
    </row>
    <row r="6" spans="2:7" x14ac:dyDescent="0.25">
      <c r="B6" s="199"/>
      <c r="C6" s="196"/>
      <c r="D6" s="196"/>
      <c r="E6" s="196"/>
      <c r="F6" s="196"/>
      <c r="G6" s="196"/>
    </row>
    <row r="7" spans="2:7" ht="94.5" x14ac:dyDescent="0.25">
      <c r="B7" s="200" t="s">
        <v>305</v>
      </c>
      <c r="C7" s="196"/>
      <c r="D7" s="196"/>
      <c r="E7" s="196"/>
      <c r="F7" s="196"/>
      <c r="G7" s="196"/>
    </row>
    <row r="8" spans="2:7" x14ac:dyDescent="0.25">
      <c r="B8" s="201"/>
      <c r="C8" s="196"/>
      <c r="D8" s="196"/>
      <c r="E8" s="196"/>
      <c r="F8" s="196"/>
      <c r="G8" s="196"/>
    </row>
    <row r="9" spans="2:7" ht="141.75" x14ac:dyDescent="0.25">
      <c r="B9" s="200" t="s">
        <v>306</v>
      </c>
      <c r="C9" s="196"/>
      <c r="D9" s="196"/>
      <c r="E9" s="196"/>
      <c r="F9" s="196"/>
      <c r="G9" s="196"/>
    </row>
    <row r="10" spans="2:7" x14ac:dyDescent="0.25">
      <c r="B10" s="200" t="s">
        <v>307</v>
      </c>
      <c r="C10" s="196"/>
      <c r="D10" s="196"/>
      <c r="E10" s="196"/>
      <c r="F10" s="196"/>
      <c r="G10" s="196"/>
    </row>
    <row r="11" spans="2:7" ht="31.5" x14ac:dyDescent="0.25">
      <c r="B11" s="202" t="s">
        <v>319</v>
      </c>
      <c r="C11" s="196"/>
      <c r="D11" s="196"/>
      <c r="E11" s="196"/>
      <c r="F11" s="196"/>
      <c r="G11" s="196"/>
    </row>
    <row r="12" spans="2:7" x14ac:dyDescent="0.25">
      <c r="B12" s="200"/>
      <c r="C12" s="196"/>
      <c r="D12" s="196"/>
      <c r="E12" s="196"/>
      <c r="F12" s="196"/>
      <c r="G12" s="196"/>
    </row>
    <row r="13" spans="2:7" ht="18" x14ac:dyDescent="0.25">
      <c r="B13" s="203" t="s">
        <v>308</v>
      </c>
      <c r="C13" s="196"/>
      <c r="D13" s="196"/>
      <c r="E13" s="196"/>
      <c r="F13" s="196"/>
      <c r="G13" s="196"/>
    </row>
    <row r="14" spans="2:7" x14ac:dyDescent="0.25">
      <c r="B14" s="204"/>
      <c r="C14" s="196"/>
      <c r="D14" s="196"/>
      <c r="E14" s="196"/>
      <c r="F14" s="196"/>
      <c r="G14" s="196"/>
    </row>
    <row r="15" spans="2:7" ht="41.25" customHeight="1" x14ac:dyDescent="0.25">
      <c r="B15" s="236" t="s">
        <v>360</v>
      </c>
      <c r="C15" s="196"/>
      <c r="D15" s="196"/>
      <c r="E15" s="196"/>
      <c r="F15" s="196"/>
      <c r="G15" s="196"/>
    </row>
    <row r="16" spans="2:7" x14ac:dyDescent="0.25">
      <c r="B16" s="200"/>
      <c r="C16" s="196"/>
      <c r="D16" s="196"/>
      <c r="E16" s="196"/>
      <c r="F16" s="196"/>
      <c r="G16" s="196"/>
    </row>
    <row r="17" spans="2:7" ht="18" x14ac:dyDescent="0.25">
      <c r="B17" s="203" t="s">
        <v>309</v>
      </c>
      <c r="C17" s="196"/>
      <c r="D17" s="196"/>
      <c r="E17" s="196"/>
      <c r="F17" s="196"/>
      <c r="G17" s="196"/>
    </row>
    <row r="18" spans="2:7" x14ac:dyDescent="0.25">
      <c r="B18" s="205"/>
      <c r="C18" s="196"/>
      <c r="D18" s="196"/>
      <c r="E18" s="196"/>
      <c r="F18" s="196"/>
      <c r="G18" s="196"/>
    </row>
    <row r="19" spans="2:7" x14ac:dyDescent="0.25">
      <c r="B19" s="206" t="s">
        <v>310</v>
      </c>
      <c r="C19" s="196"/>
      <c r="D19" s="196"/>
      <c r="E19" s="196"/>
      <c r="F19" s="196"/>
      <c r="G19" s="196"/>
    </row>
    <row r="20" spans="2:7" ht="63" x14ac:dyDescent="0.25">
      <c r="B20" s="200" t="s">
        <v>311</v>
      </c>
      <c r="C20" s="196"/>
      <c r="D20" s="196"/>
      <c r="E20" s="196"/>
      <c r="F20" s="196"/>
      <c r="G20" s="196"/>
    </row>
    <row r="21" spans="2:7" x14ac:dyDescent="0.25">
      <c r="B21" s="207"/>
      <c r="C21" s="196"/>
      <c r="D21" s="196"/>
      <c r="E21" s="196"/>
      <c r="F21" s="196"/>
      <c r="G21" s="196"/>
    </row>
    <row r="22" spans="2:7" x14ac:dyDescent="0.25">
      <c r="B22" s="208"/>
      <c r="C22" s="196"/>
      <c r="D22" s="196"/>
      <c r="E22" s="196"/>
      <c r="F22" s="196"/>
      <c r="G22" s="196"/>
    </row>
    <row r="23" spans="2:7" x14ac:dyDescent="0.25">
      <c r="B23" s="208"/>
      <c r="C23" s="196"/>
      <c r="D23" s="196"/>
      <c r="E23" s="196"/>
      <c r="F23" s="196"/>
      <c r="G23" s="196"/>
    </row>
    <row r="24" spans="2:7" x14ac:dyDescent="0.25">
      <c r="B24" s="208"/>
      <c r="C24" s="196"/>
      <c r="D24" s="196"/>
      <c r="E24" s="196"/>
      <c r="F24" s="196"/>
      <c r="G24" s="196"/>
    </row>
    <row r="25" spans="2:7" x14ac:dyDescent="0.25">
      <c r="B25" s="208"/>
      <c r="C25" s="196"/>
      <c r="D25" s="196"/>
      <c r="E25" s="196"/>
      <c r="F25" s="196"/>
      <c r="G25" s="196"/>
    </row>
    <row r="26" spans="2:7" x14ac:dyDescent="0.25">
      <c r="B26" s="208"/>
      <c r="C26" s="196"/>
      <c r="D26" s="196"/>
      <c r="E26" s="196"/>
      <c r="F26" s="196"/>
      <c r="G26" s="196"/>
    </row>
    <row r="27" spans="2:7" x14ac:dyDescent="0.25">
      <c r="B27" s="208"/>
      <c r="C27" s="196"/>
      <c r="D27" s="196"/>
      <c r="E27" s="196"/>
      <c r="F27" s="196"/>
      <c r="G27" s="196"/>
    </row>
    <row r="28" spans="2:7" x14ac:dyDescent="0.25">
      <c r="B28" s="208"/>
      <c r="C28" s="196"/>
      <c r="D28" s="196"/>
      <c r="E28" s="196"/>
      <c r="F28" s="196"/>
      <c r="G28" s="196"/>
    </row>
    <row r="29" spans="2:7" x14ac:dyDescent="0.25">
      <c r="B29" s="208"/>
      <c r="C29" s="196"/>
      <c r="D29" s="196"/>
      <c r="E29" s="196"/>
      <c r="F29" s="196"/>
      <c r="G29" s="196"/>
    </row>
    <row r="30" spans="2:7" x14ac:dyDescent="0.25">
      <c r="B30" s="208"/>
      <c r="C30" s="196"/>
      <c r="D30" s="196"/>
      <c r="E30" s="196"/>
      <c r="F30" s="196"/>
      <c r="G30" s="196"/>
    </row>
    <row r="31" spans="2:7" x14ac:dyDescent="0.25">
      <c r="B31" s="208"/>
      <c r="C31" s="196"/>
      <c r="D31" s="196"/>
      <c r="E31" s="196"/>
      <c r="F31" s="196"/>
      <c r="G31" s="196"/>
    </row>
    <row r="32" spans="2:7" x14ac:dyDescent="0.25">
      <c r="B32" s="208"/>
      <c r="C32" s="196"/>
      <c r="D32" s="196"/>
      <c r="E32" s="196"/>
      <c r="F32" s="196"/>
      <c r="G32" s="196"/>
    </row>
    <row r="33" spans="2:7" x14ac:dyDescent="0.25">
      <c r="B33" s="208"/>
      <c r="C33" s="196"/>
      <c r="D33" s="196"/>
      <c r="E33" s="196"/>
      <c r="F33" s="196"/>
      <c r="G33" s="196"/>
    </row>
    <row r="34" spans="2:7" x14ac:dyDescent="0.25">
      <c r="B34" s="208"/>
      <c r="C34" s="196"/>
      <c r="D34" s="196"/>
      <c r="E34" s="196"/>
      <c r="F34" s="196"/>
      <c r="G34" s="196"/>
    </row>
    <row r="35" spans="2:7" x14ac:dyDescent="0.25">
      <c r="B35" s="208"/>
      <c r="C35" s="196"/>
      <c r="D35" s="196"/>
      <c r="E35" s="196"/>
      <c r="F35" s="196"/>
      <c r="G35" s="196"/>
    </row>
    <row r="36" spans="2:7" x14ac:dyDescent="0.25">
      <c r="B36" s="208"/>
      <c r="C36" s="196"/>
      <c r="D36" s="196"/>
      <c r="E36" s="196"/>
      <c r="F36" s="196"/>
      <c r="G36" s="196"/>
    </row>
    <row r="37" spans="2:7" x14ac:dyDescent="0.25">
      <c r="B37" s="208"/>
      <c r="C37" s="196"/>
      <c r="D37" s="196"/>
      <c r="E37" s="196"/>
      <c r="F37" s="196"/>
      <c r="G37" s="196"/>
    </row>
    <row r="38" spans="2:7" x14ac:dyDescent="0.25">
      <c r="B38" s="204"/>
      <c r="C38" s="196"/>
      <c r="D38" s="196"/>
      <c r="E38" s="196"/>
      <c r="F38" s="196"/>
      <c r="G38" s="196"/>
    </row>
    <row r="39" spans="2:7" x14ac:dyDescent="0.25">
      <c r="B39" s="206" t="s">
        <v>312</v>
      </c>
      <c r="C39" s="196"/>
      <c r="D39" s="196"/>
      <c r="E39" s="196"/>
      <c r="F39" s="196"/>
      <c r="G39" s="196"/>
    </row>
    <row r="40" spans="2:7" x14ac:dyDescent="0.25">
      <c r="B40" s="205"/>
      <c r="C40" s="196"/>
      <c r="D40" s="196"/>
      <c r="E40" s="196"/>
      <c r="F40" s="196"/>
      <c r="G40" s="196"/>
    </row>
    <row r="41" spans="2:7" x14ac:dyDescent="0.25">
      <c r="B41" s="200" t="s">
        <v>313</v>
      </c>
      <c r="C41" s="196"/>
      <c r="D41" s="196"/>
      <c r="E41" s="196"/>
      <c r="F41" s="196"/>
      <c r="G41" s="196"/>
    </row>
    <row r="42" spans="2:7" ht="176.25" customHeight="1" x14ac:dyDescent="0.25">
      <c r="B42" s="196"/>
      <c r="C42" s="196"/>
      <c r="D42" s="196"/>
      <c r="E42" s="196"/>
      <c r="F42" s="196"/>
      <c r="G42" s="196"/>
    </row>
    <row r="43" spans="2:7" x14ac:dyDescent="0.25">
      <c r="B43" s="204"/>
      <c r="C43" s="196"/>
      <c r="D43" s="196"/>
      <c r="E43" s="196"/>
      <c r="F43" s="196"/>
      <c r="G43" s="196"/>
    </row>
    <row r="44" spans="2:7" x14ac:dyDescent="0.25">
      <c r="B44" s="206" t="s">
        <v>271</v>
      </c>
      <c r="C44" s="196"/>
      <c r="D44" s="196"/>
      <c r="E44" s="196"/>
      <c r="F44" s="196"/>
      <c r="G44" s="196"/>
    </row>
    <row r="45" spans="2:7" x14ac:dyDescent="0.25">
      <c r="B45" s="204"/>
      <c r="C45" s="196"/>
      <c r="D45" s="196"/>
      <c r="E45" s="196"/>
      <c r="F45" s="196"/>
      <c r="G45" s="196"/>
    </row>
    <row r="46" spans="2:7" x14ac:dyDescent="0.25">
      <c r="B46" s="200" t="s">
        <v>314</v>
      </c>
      <c r="C46" s="196"/>
      <c r="D46" s="196"/>
      <c r="E46" s="196"/>
      <c r="F46" s="196"/>
      <c r="G46" s="196"/>
    </row>
    <row r="47" spans="2:7" ht="30.75" customHeight="1" x14ac:dyDescent="0.25">
      <c r="B47" s="196"/>
      <c r="C47" s="196"/>
      <c r="D47" s="196"/>
      <c r="E47" s="196"/>
      <c r="F47" s="196"/>
      <c r="G47" s="196"/>
    </row>
    <row r="48" spans="2:7" x14ac:dyDescent="0.25">
      <c r="B48" s="202"/>
      <c r="C48" s="196"/>
      <c r="D48" s="196"/>
      <c r="E48" s="196"/>
      <c r="F48" s="196"/>
      <c r="G48" s="196"/>
    </row>
    <row r="49" spans="2:7" x14ac:dyDescent="0.25">
      <c r="B49" s="202"/>
      <c r="C49" s="196"/>
      <c r="D49" s="196"/>
      <c r="E49" s="196"/>
      <c r="F49" s="196"/>
      <c r="G49" s="196"/>
    </row>
    <row r="50" spans="2:7" ht="66" customHeight="1" x14ac:dyDescent="0.25">
      <c r="B50" s="202"/>
      <c r="C50" s="196"/>
      <c r="D50" s="196"/>
      <c r="E50" s="196"/>
      <c r="F50" s="196"/>
      <c r="G50" s="196"/>
    </row>
    <row r="51" spans="2:7" x14ac:dyDescent="0.25">
      <c r="B51" s="202"/>
      <c r="C51" s="196"/>
      <c r="D51" s="196"/>
      <c r="E51" s="196"/>
      <c r="F51" s="196"/>
      <c r="G51" s="196"/>
    </row>
    <row r="52" spans="2:7" x14ac:dyDescent="0.25">
      <c r="B52" s="211" t="s">
        <v>315</v>
      </c>
      <c r="C52" s="196"/>
      <c r="D52" s="196"/>
      <c r="E52" s="196"/>
      <c r="F52" s="196"/>
      <c r="G52" s="196"/>
    </row>
    <row r="53" spans="2:7" x14ac:dyDescent="0.25">
      <c r="B53" s="202"/>
      <c r="C53" s="196"/>
      <c r="D53" s="196"/>
      <c r="E53" s="196"/>
      <c r="F53" s="196"/>
      <c r="G53" s="196"/>
    </row>
    <row r="54" spans="2:7" x14ac:dyDescent="0.25">
      <c r="B54" s="200" t="s">
        <v>316</v>
      </c>
      <c r="C54" s="196"/>
      <c r="D54" s="196"/>
      <c r="E54" s="196"/>
      <c r="F54" s="196"/>
      <c r="G54" s="196"/>
    </row>
    <row r="55" spans="2:7" x14ac:dyDescent="0.25">
      <c r="B55" s="200"/>
      <c r="C55" s="196"/>
      <c r="D55" s="196"/>
      <c r="E55" s="196"/>
      <c r="F55" s="196"/>
      <c r="G55" s="196"/>
    </row>
    <row r="56" spans="2:7" x14ac:dyDescent="0.25">
      <c r="B56" s="200"/>
      <c r="C56" s="196"/>
      <c r="D56" s="196"/>
      <c r="E56" s="196"/>
      <c r="F56" s="196"/>
      <c r="G56" s="196"/>
    </row>
    <row r="57" spans="2:7" x14ac:dyDescent="0.25">
      <c r="B57" s="200"/>
      <c r="C57" s="196"/>
      <c r="D57" s="196"/>
      <c r="E57" s="196"/>
      <c r="F57" s="196"/>
      <c r="G57" s="196"/>
    </row>
    <row r="58" spans="2:7" x14ac:dyDescent="0.25">
      <c r="B58" s="200"/>
      <c r="C58" s="196"/>
      <c r="D58" s="196"/>
      <c r="E58" s="196"/>
      <c r="F58" s="196"/>
      <c r="G58" s="196"/>
    </row>
    <row r="59" spans="2:7" x14ac:dyDescent="0.25">
      <c r="B59" s="200"/>
      <c r="C59" s="196"/>
      <c r="D59" s="196"/>
      <c r="E59" s="196"/>
      <c r="F59" s="196"/>
      <c r="G59" s="196"/>
    </row>
    <row r="60" spans="2:7" x14ac:dyDescent="0.25">
      <c r="B60" s="200"/>
      <c r="C60" s="196"/>
      <c r="D60" s="196"/>
      <c r="E60" s="196"/>
      <c r="F60" s="196"/>
      <c r="G60" s="196"/>
    </row>
    <row r="61" spans="2:7" x14ac:dyDescent="0.25">
      <c r="B61" s="200"/>
      <c r="C61" s="196"/>
      <c r="D61" s="196"/>
      <c r="E61" s="196"/>
      <c r="F61" s="196"/>
      <c r="G61" s="196"/>
    </row>
    <row r="62" spans="2:7" x14ac:dyDescent="0.25">
      <c r="B62" s="200"/>
      <c r="C62" s="196"/>
      <c r="D62" s="196"/>
      <c r="E62" s="196"/>
      <c r="F62" s="196"/>
      <c r="G62" s="196"/>
    </row>
    <row r="63" spans="2:7" x14ac:dyDescent="0.25">
      <c r="B63" s="200"/>
      <c r="C63" s="196"/>
      <c r="D63" s="196"/>
      <c r="E63" s="196"/>
      <c r="F63" s="196"/>
      <c r="G63" s="196"/>
    </row>
    <row r="64" spans="2:7" x14ac:dyDescent="0.25">
      <c r="B64" s="200"/>
      <c r="C64" s="196"/>
      <c r="D64" s="196"/>
      <c r="E64" s="196"/>
      <c r="F64" s="196"/>
      <c r="G64" s="196"/>
    </row>
    <row r="65" spans="2:7" x14ac:dyDescent="0.25">
      <c r="B65" s="200"/>
      <c r="C65" s="196"/>
      <c r="D65" s="196"/>
      <c r="E65" s="196"/>
      <c r="F65" s="196"/>
      <c r="G65" s="196"/>
    </row>
    <row r="66" spans="2:7" x14ac:dyDescent="0.25">
      <c r="B66" s="200"/>
      <c r="C66" s="196"/>
      <c r="D66" s="196"/>
      <c r="E66" s="196"/>
      <c r="F66" s="196"/>
      <c r="G66" s="196"/>
    </row>
    <row r="67" spans="2:7" x14ac:dyDescent="0.25">
      <c r="B67" s="200"/>
      <c r="C67" s="196"/>
      <c r="D67" s="196"/>
      <c r="E67" s="196"/>
      <c r="F67" s="196"/>
      <c r="G67" s="196"/>
    </row>
    <row r="68" spans="2:7" x14ac:dyDescent="0.25">
      <c r="B68" s="200"/>
      <c r="C68" s="196"/>
      <c r="D68" s="196"/>
      <c r="E68" s="196"/>
      <c r="F68" s="196"/>
      <c r="G68" s="196"/>
    </row>
    <row r="69" spans="2:7" x14ac:dyDescent="0.25">
      <c r="B69" s="200"/>
      <c r="C69" s="196"/>
      <c r="D69" s="196"/>
      <c r="E69" s="196"/>
      <c r="F69" s="196"/>
      <c r="G69" s="196"/>
    </row>
    <row r="70" spans="2:7" x14ac:dyDescent="0.25">
      <c r="B70" s="200"/>
      <c r="C70" s="196"/>
      <c r="D70" s="196"/>
      <c r="E70" s="196"/>
      <c r="F70" s="196"/>
      <c r="G70" s="196"/>
    </row>
    <row r="71" spans="2:7" x14ac:dyDescent="0.25">
      <c r="B71" s="200"/>
      <c r="C71" s="196"/>
      <c r="D71" s="196"/>
      <c r="E71" s="196"/>
      <c r="F71" s="196"/>
      <c r="G71" s="196"/>
    </row>
    <row r="72" spans="2:7" x14ac:dyDescent="0.25">
      <c r="B72" s="200"/>
      <c r="C72" s="196"/>
      <c r="D72" s="196"/>
      <c r="E72" s="196"/>
      <c r="F72" s="196"/>
      <c r="G72" s="196"/>
    </row>
    <row r="73" spans="2:7" x14ac:dyDescent="0.25">
      <c r="B73" s="200" t="s">
        <v>346</v>
      </c>
      <c r="C73" s="196"/>
      <c r="D73" s="196"/>
      <c r="E73" s="196"/>
      <c r="F73" s="196"/>
      <c r="G73" s="196"/>
    </row>
    <row r="74" spans="2:7" x14ac:dyDescent="0.25">
      <c r="B74" s="200"/>
      <c r="C74" s="196"/>
      <c r="D74" s="196"/>
      <c r="E74" s="196"/>
      <c r="F74" s="196"/>
      <c r="G74" s="196"/>
    </row>
    <row r="75" spans="2:7" x14ac:dyDescent="0.25">
      <c r="B75" s="200"/>
      <c r="C75" s="196"/>
      <c r="D75" s="196"/>
      <c r="E75" s="196"/>
      <c r="F75" s="196"/>
      <c r="G75" s="196"/>
    </row>
    <row r="76" spans="2:7" x14ac:dyDescent="0.25">
      <c r="B76" s="200"/>
      <c r="C76" s="196"/>
      <c r="D76" s="196"/>
      <c r="E76" s="196"/>
      <c r="F76" s="196"/>
      <c r="G76" s="196"/>
    </row>
    <row r="77" spans="2:7" x14ac:dyDescent="0.25">
      <c r="B77" s="200"/>
      <c r="C77" s="196"/>
      <c r="D77" s="196"/>
      <c r="E77" s="196"/>
      <c r="F77" s="196"/>
      <c r="G77" s="196"/>
    </row>
    <row r="78" spans="2:7" x14ac:dyDescent="0.25">
      <c r="B78" s="200"/>
      <c r="C78" s="196"/>
      <c r="D78" s="196"/>
      <c r="E78" s="196"/>
      <c r="F78" s="196"/>
      <c r="G78" s="196"/>
    </row>
    <row r="79" spans="2:7" ht="47.25" x14ac:dyDescent="0.25">
      <c r="B79" s="200" t="s">
        <v>347</v>
      </c>
      <c r="C79" s="196"/>
      <c r="D79" s="196"/>
      <c r="E79" s="196"/>
      <c r="F79" s="196"/>
      <c r="G79" s="196"/>
    </row>
    <row r="80" spans="2:7" x14ac:dyDescent="0.25">
      <c r="B80" s="200"/>
      <c r="C80" s="196"/>
      <c r="D80" s="196"/>
      <c r="E80" s="196"/>
      <c r="F80" s="196"/>
      <c r="G80" s="196"/>
    </row>
    <row r="81" spans="2:7" x14ac:dyDescent="0.25">
      <c r="B81" s="200"/>
      <c r="C81" s="196"/>
      <c r="D81" s="196"/>
      <c r="E81" s="196"/>
      <c r="F81" s="196"/>
      <c r="G81" s="196"/>
    </row>
    <row r="82" spans="2:7" x14ac:dyDescent="0.25">
      <c r="B82" s="200"/>
      <c r="C82" s="196"/>
      <c r="D82" s="196"/>
      <c r="E82" s="196"/>
      <c r="F82" s="196"/>
      <c r="G82" s="196"/>
    </row>
    <row r="83" spans="2:7" x14ac:dyDescent="0.25">
      <c r="B83" s="200"/>
      <c r="C83" s="196"/>
      <c r="D83" s="196"/>
      <c r="E83" s="196"/>
      <c r="F83" s="196"/>
      <c r="G83" s="196"/>
    </row>
    <row r="84" spans="2:7" x14ac:dyDescent="0.25">
      <c r="B84" s="200"/>
      <c r="C84" s="196"/>
      <c r="D84" s="196"/>
      <c r="E84" s="196"/>
      <c r="F84" s="196"/>
      <c r="G84" s="196"/>
    </row>
    <row r="85" spans="2:7" x14ac:dyDescent="0.25">
      <c r="B85" s="200"/>
      <c r="C85" s="196"/>
      <c r="D85" s="196"/>
      <c r="E85" s="196"/>
      <c r="F85" s="196"/>
      <c r="G85" s="196"/>
    </row>
    <row r="86" spans="2:7" x14ac:dyDescent="0.25">
      <c r="B86" s="200"/>
      <c r="C86" s="196"/>
      <c r="D86" s="196"/>
      <c r="E86" s="196"/>
      <c r="F86" s="196"/>
      <c r="G86" s="196"/>
    </row>
    <row r="87" spans="2:7" x14ac:dyDescent="0.25">
      <c r="B87" s="200"/>
      <c r="C87" s="196"/>
      <c r="D87" s="196"/>
      <c r="E87" s="196"/>
      <c r="F87" s="196"/>
      <c r="G87" s="196"/>
    </row>
    <row r="88" spans="2:7" x14ac:dyDescent="0.25">
      <c r="B88" s="200"/>
      <c r="C88" s="196"/>
      <c r="D88" s="196"/>
      <c r="E88" s="196"/>
      <c r="F88" s="196"/>
      <c r="G88" s="196"/>
    </row>
    <row r="89" spans="2:7" x14ac:dyDescent="0.25">
      <c r="B89" s="200"/>
      <c r="C89" s="196"/>
      <c r="D89" s="196"/>
      <c r="E89" s="196"/>
      <c r="F89" s="196"/>
      <c r="G89" s="196"/>
    </row>
    <row r="90" spans="2:7" x14ac:dyDescent="0.25">
      <c r="B90" s="206" t="s">
        <v>147</v>
      </c>
      <c r="C90" s="196"/>
      <c r="D90" s="196"/>
      <c r="E90" s="196"/>
      <c r="F90" s="196"/>
      <c r="G90" s="196"/>
    </row>
    <row r="91" spans="2:7" ht="47.25" x14ac:dyDescent="0.25">
      <c r="B91" s="200" t="s">
        <v>317</v>
      </c>
      <c r="C91" s="196"/>
      <c r="D91" s="196"/>
      <c r="E91" s="196"/>
      <c r="F91" s="196"/>
      <c r="G91" s="196"/>
    </row>
    <row r="92" spans="2:7" x14ac:dyDescent="0.25">
      <c r="B92" s="200"/>
      <c r="C92" s="196"/>
      <c r="D92" s="196"/>
      <c r="E92" s="196"/>
      <c r="F92" s="196"/>
      <c r="G92" s="196"/>
    </row>
    <row r="93" spans="2:7" ht="47.25" x14ac:dyDescent="0.25">
      <c r="B93" s="200" t="s">
        <v>318</v>
      </c>
      <c r="C93" s="196"/>
      <c r="D93" s="196"/>
      <c r="E93" s="196"/>
      <c r="F93" s="196"/>
      <c r="G93" s="196"/>
    </row>
    <row r="94" spans="2:7" x14ac:dyDescent="0.25">
      <c r="B94" s="202"/>
      <c r="C94" s="196"/>
      <c r="D94" s="196"/>
      <c r="E94" s="196"/>
      <c r="F94" s="196"/>
      <c r="G94" s="196"/>
    </row>
    <row r="95" spans="2:7" x14ac:dyDescent="0.25">
      <c r="B95" s="202"/>
      <c r="C95" s="196"/>
      <c r="D95" s="196"/>
      <c r="E95" s="196"/>
      <c r="F95" s="196"/>
      <c r="G95" s="196"/>
    </row>
    <row r="96" spans="2:7" x14ac:dyDescent="0.25">
      <c r="B96" s="202" t="s">
        <v>325</v>
      </c>
      <c r="C96" s="196"/>
      <c r="D96" s="196"/>
      <c r="E96" s="196"/>
      <c r="F96" s="196"/>
      <c r="G96" s="196"/>
    </row>
    <row r="97" spans="2:7" x14ac:dyDescent="0.25">
      <c r="B97" s="196"/>
      <c r="C97" s="196"/>
      <c r="D97" s="196"/>
      <c r="E97" s="196"/>
      <c r="F97" s="196"/>
      <c r="G97" s="196"/>
    </row>
    <row r="98" spans="2:7" ht="16.5" x14ac:dyDescent="0.25">
      <c r="B98" s="209"/>
      <c r="C98" s="196"/>
      <c r="D98" s="196"/>
      <c r="E98" s="196"/>
      <c r="F98" s="196"/>
      <c r="G98" s="196"/>
    </row>
    <row r="99" spans="2:7" x14ac:dyDescent="0.25">
      <c r="B99" s="196"/>
      <c r="C99" s="196"/>
      <c r="D99" s="196"/>
      <c r="E99" s="196"/>
      <c r="F99" s="196"/>
      <c r="G99" s="196"/>
    </row>
    <row r="100" spans="2:7" x14ac:dyDescent="0.25">
      <c r="B100" s="196"/>
      <c r="C100" s="196"/>
      <c r="D100" s="196"/>
      <c r="E100" s="196"/>
      <c r="F100" s="196"/>
      <c r="G100" s="196"/>
    </row>
    <row r="101" spans="2:7" x14ac:dyDescent="0.25">
      <c r="B101" s="196"/>
      <c r="C101" s="196"/>
      <c r="D101" s="196"/>
      <c r="E101" s="196"/>
      <c r="F101" s="196"/>
      <c r="G101" s="196"/>
    </row>
    <row r="102" spans="2:7" x14ac:dyDescent="0.25">
      <c r="B102" s="196"/>
      <c r="C102" s="196"/>
      <c r="D102" s="196"/>
      <c r="E102" s="196"/>
      <c r="F102" s="196"/>
      <c r="G102" s="196"/>
    </row>
    <row r="103" spans="2:7" x14ac:dyDescent="0.25">
      <c r="B103" s="196"/>
      <c r="C103" s="196"/>
      <c r="D103" s="196"/>
      <c r="E103" s="196"/>
      <c r="F103" s="196"/>
      <c r="G103" s="196"/>
    </row>
    <row r="104" spans="2:7" x14ac:dyDescent="0.25">
      <c r="B104" s="196"/>
      <c r="C104" s="196"/>
      <c r="D104" s="196"/>
      <c r="E104" s="196"/>
      <c r="F104" s="196"/>
      <c r="G104" s="196"/>
    </row>
    <row r="105" spans="2:7" x14ac:dyDescent="0.25">
      <c r="B105" s="196"/>
      <c r="C105" s="196"/>
      <c r="D105" s="196"/>
      <c r="E105" s="196"/>
      <c r="F105" s="196"/>
      <c r="G105" s="196"/>
    </row>
    <row r="106" spans="2:7" x14ac:dyDescent="0.25">
      <c r="B106" s="196"/>
      <c r="C106" s="196"/>
      <c r="D106" s="196"/>
      <c r="E106" s="196"/>
      <c r="F106" s="196"/>
      <c r="G106" s="196"/>
    </row>
    <row r="107" spans="2:7" ht="47.25" x14ac:dyDescent="0.25">
      <c r="B107" s="200" t="s">
        <v>326</v>
      </c>
      <c r="C107" s="196"/>
      <c r="D107" s="196"/>
      <c r="E107" s="196"/>
      <c r="F107" s="196"/>
      <c r="G107" s="196"/>
    </row>
    <row r="108" spans="2:7" x14ac:dyDescent="0.25">
      <c r="B108" s="212"/>
      <c r="C108" s="196"/>
      <c r="D108" s="196"/>
      <c r="E108" s="196"/>
      <c r="F108" s="196"/>
      <c r="G108" s="196"/>
    </row>
    <row r="109" spans="2:7" x14ac:dyDescent="0.25">
      <c r="B109" s="213" t="s">
        <v>327</v>
      </c>
      <c r="C109" s="196"/>
      <c r="D109" s="196"/>
      <c r="E109" s="196"/>
      <c r="F109" s="196"/>
      <c r="G109" s="196"/>
    </row>
    <row r="110" spans="2:7" x14ac:dyDescent="0.25">
      <c r="B110" s="196"/>
      <c r="C110" s="196"/>
      <c r="D110" s="196"/>
      <c r="E110" s="196"/>
      <c r="F110" s="196"/>
      <c r="G110" s="196"/>
    </row>
    <row r="111" spans="2:7" x14ac:dyDescent="0.25">
      <c r="B111" s="196"/>
      <c r="C111" s="196"/>
      <c r="D111" s="196"/>
      <c r="E111" s="196"/>
      <c r="F111" s="196"/>
      <c r="G111" s="196"/>
    </row>
    <row r="112" spans="2:7" x14ac:dyDescent="0.25">
      <c r="B112" s="196"/>
      <c r="C112" s="196"/>
      <c r="D112" s="196"/>
      <c r="E112" s="196"/>
      <c r="F112" s="196"/>
      <c r="G112" s="196"/>
    </row>
    <row r="113" spans="2:7" x14ac:dyDescent="0.25">
      <c r="B113" s="196"/>
      <c r="C113" s="196"/>
      <c r="D113" s="196"/>
      <c r="E113" s="196"/>
      <c r="F113" s="196"/>
      <c r="G113" s="196"/>
    </row>
    <row r="114" spans="2:7" x14ac:dyDescent="0.25">
      <c r="B114" s="196"/>
      <c r="C114" s="196"/>
      <c r="D114" s="196"/>
      <c r="E114" s="196"/>
      <c r="F114" s="196"/>
      <c r="G114" s="196"/>
    </row>
    <row r="115" spans="2:7" x14ac:dyDescent="0.25">
      <c r="B115" s="196"/>
      <c r="C115" s="196"/>
      <c r="D115" s="196"/>
      <c r="E115" s="196"/>
      <c r="F115" s="196"/>
      <c r="G115" s="196"/>
    </row>
    <row r="116" spans="2:7" x14ac:dyDescent="0.25">
      <c r="B116" s="196"/>
      <c r="C116" s="196"/>
      <c r="D116" s="196"/>
      <c r="E116" s="196"/>
      <c r="F116" s="196"/>
      <c r="G116" s="196"/>
    </row>
    <row r="117" spans="2:7" x14ac:dyDescent="0.25">
      <c r="B117" s="196"/>
      <c r="C117" s="196"/>
      <c r="D117" s="196"/>
      <c r="E117" s="196"/>
      <c r="F117" s="196"/>
      <c r="G117" s="196"/>
    </row>
    <row r="118" spans="2:7" x14ac:dyDescent="0.25">
      <c r="B118" s="196"/>
      <c r="C118" s="196"/>
      <c r="D118" s="196"/>
      <c r="E118" s="196"/>
      <c r="F118" s="196"/>
      <c r="G118" s="196"/>
    </row>
    <row r="119" spans="2:7" x14ac:dyDescent="0.25">
      <c r="B119" s="196"/>
      <c r="C119" s="196"/>
      <c r="D119" s="196"/>
      <c r="E119" s="196"/>
      <c r="F119" s="196"/>
      <c r="G119" s="196"/>
    </row>
    <row r="120" spans="2:7" x14ac:dyDescent="0.25">
      <c r="B120" s="196"/>
      <c r="C120" s="196"/>
      <c r="D120" s="196"/>
      <c r="E120" s="196"/>
      <c r="F120" s="196"/>
      <c r="G120" s="196"/>
    </row>
    <row r="121" spans="2:7" x14ac:dyDescent="0.25">
      <c r="B121" s="196"/>
      <c r="C121" s="196"/>
      <c r="D121" s="196"/>
      <c r="E121" s="196"/>
      <c r="F121" s="196"/>
      <c r="G121" s="196"/>
    </row>
    <row r="122" spans="2:7" x14ac:dyDescent="0.25">
      <c r="B122" s="196"/>
      <c r="C122" s="196"/>
      <c r="D122" s="196"/>
      <c r="E122" s="196"/>
      <c r="F122" s="196"/>
      <c r="G122" s="196"/>
    </row>
    <row r="123" spans="2:7" x14ac:dyDescent="0.25">
      <c r="B123" s="196"/>
      <c r="C123" s="196"/>
      <c r="D123" s="196"/>
      <c r="E123" s="196"/>
      <c r="F123" s="196"/>
      <c r="G123" s="196"/>
    </row>
    <row r="124" spans="2:7" x14ac:dyDescent="0.25">
      <c r="B124" s="196"/>
      <c r="C124" s="196"/>
      <c r="D124" s="196"/>
      <c r="E124" s="196"/>
      <c r="F124" s="196"/>
      <c r="G124" s="196"/>
    </row>
    <row r="125" spans="2:7" x14ac:dyDescent="0.25">
      <c r="B125" s="196"/>
      <c r="C125" s="196"/>
      <c r="D125" s="196"/>
      <c r="E125" s="196"/>
      <c r="F125" s="196"/>
      <c r="G125" s="196"/>
    </row>
    <row r="126" spans="2:7" x14ac:dyDescent="0.25">
      <c r="B126" s="196"/>
      <c r="C126" s="196"/>
      <c r="D126" s="196"/>
      <c r="E126" s="196"/>
      <c r="F126" s="196"/>
      <c r="G126" s="196"/>
    </row>
    <row r="127" spans="2:7" x14ac:dyDescent="0.25">
      <c r="B127" s="196"/>
      <c r="C127" s="196"/>
      <c r="D127" s="196"/>
      <c r="E127" s="196"/>
      <c r="F127" s="196"/>
      <c r="G127" s="196"/>
    </row>
    <row r="128" spans="2:7" x14ac:dyDescent="0.25">
      <c r="B128" s="196"/>
      <c r="C128" s="196"/>
      <c r="D128" s="196"/>
      <c r="E128" s="196"/>
      <c r="F128" s="196"/>
      <c r="G128" s="196"/>
    </row>
    <row r="129" spans="2:7" x14ac:dyDescent="0.25">
      <c r="B129" s="196"/>
      <c r="C129" s="196"/>
      <c r="D129" s="196"/>
      <c r="E129" s="196"/>
      <c r="F129" s="196"/>
      <c r="G129" s="196"/>
    </row>
    <row r="130" spans="2:7" ht="31.5" x14ac:dyDescent="0.25">
      <c r="B130" s="200" t="s">
        <v>328</v>
      </c>
      <c r="C130" s="196"/>
      <c r="D130" s="196"/>
      <c r="E130" s="196"/>
      <c r="F130" s="196"/>
      <c r="G130" s="196"/>
    </row>
    <row r="131" spans="2:7" x14ac:dyDescent="0.25">
      <c r="B131" s="205"/>
      <c r="C131" s="196"/>
      <c r="D131" s="196"/>
      <c r="E131" s="196"/>
      <c r="F131" s="196"/>
      <c r="G131" s="196"/>
    </row>
    <row r="132" spans="2:7" x14ac:dyDescent="0.25">
      <c r="B132" s="202" t="s">
        <v>329</v>
      </c>
      <c r="C132" s="196"/>
      <c r="D132" s="196"/>
      <c r="E132" s="196"/>
      <c r="F132" s="196"/>
      <c r="G132" s="196"/>
    </row>
    <row r="133" spans="2:7" x14ac:dyDescent="0.25">
      <c r="B133" s="196"/>
      <c r="C133" s="196"/>
      <c r="D133" s="196"/>
      <c r="E133" s="196"/>
      <c r="F133" s="196"/>
      <c r="G133" s="196"/>
    </row>
    <row r="134" spans="2:7" x14ac:dyDescent="0.25">
      <c r="B134" s="196"/>
      <c r="C134" s="196"/>
      <c r="D134" s="196"/>
      <c r="E134" s="196"/>
      <c r="F134" s="196"/>
      <c r="G134" s="196"/>
    </row>
    <row r="135" spans="2:7" x14ac:dyDescent="0.25">
      <c r="B135" s="196"/>
      <c r="C135" s="196"/>
      <c r="D135" s="196"/>
      <c r="E135" s="196"/>
      <c r="F135" s="196"/>
      <c r="G135" s="196"/>
    </row>
    <row r="136" spans="2:7" x14ac:dyDescent="0.25">
      <c r="B136" s="196"/>
      <c r="C136" s="196"/>
      <c r="D136" s="196"/>
      <c r="E136" s="196"/>
      <c r="F136" s="196"/>
      <c r="G136" s="196"/>
    </row>
    <row r="137" spans="2:7" x14ac:dyDescent="0.25">
      <c r="B137" s="196"/>
      <c r="C137" s="196"/>
      <c r="D137" s="196"/>
      <c r="E137" s="196"/>
      <c r="F137" s="196"/>
      <c r="G137" s="196"/>
    </row>
    <row r="138" spans="2:7" x14ac:dyDescent="0.25">
      <c r="B138" s="196"/>
      <c r="C138" s="196"/>
      <c r="D138" s="196"/>
      <c r="E138" s="196"/>
      <c r="F138" s="196"/>
      <c r="G138" s="196"/>
    </row>
    <row r="139" spans="2:7" x14ac:dyDescent="0.25">
      <c r="B139" s="196"/>
      <c r="C139" s="196"/>
      <c r="D139" s="196"/>
      <c r="E139" s="196"/>
      <c r="F139" s="196"/>
      <c r="G139" s="196"/>
    </row>
    <row r="140" spans="2:7" x14ac:dyDescent="0.25">
      <c r="B140" s="196"/>
      <c r="C140" s="196"/>
      <c r="D140" s="196"/>
      <c r="E140" s="196"/>
      <c r="F140" s="196"/>
      <c r="G140" s="196"/>
    </row>
    <row r="141" spans="2:7" x14ac:dyDescent="0.25">
      <c r="B141" s="196"/>
      <c r="C141" s="196"/>
      <c r="D141" s="196"/>
      <c r="E141" s="196"/>
      <c r="F141" s="196"/>
      <c r="G141" s="196"/>
    </row>
    <row r="142" spans="2:7" x14ac:dyDescent="0.25">
      <c r="B142" s="196"/>
      <c r="C142" s="196"/>
      <c r="D142" s="196"/>
      <c r="E142" s="196"/>
      <c r="F142" s="196"/>
      <c r="G142" s="196"/>
    </row>
    <row r="143" spans="2:7" x14ac:dyDescent="0.25">
      <c r="B143" s="196"/>
      <c r="C143" s="196"/>
      <c r="D143" s="196"/>
      <c r="E143" s="196"/>
      <c r="F143" s="196"/>
      <c r="G143" s="196"/>
    </row>
    <row r="144" spans="2:7" x14ac:dyDescent="0.25">
      <c r="B144" s="206" t="s">
        <v>133</v>
      </c>
      <c r="C144" s="196"/>
      <c r="D144" s="196"/>
      <c r="E144" s="196"/>
      <c r="F144" s="196"/>
      <c r="G144" s="196"/>
    </row>
    <row r="145" spans="2:7" x14ac:dyDescent="0.25">
      <c r="B145" s="205"/>
      <c r="C145" s="196"/>
      <c r="D145" s="196"/>
      <c r="E145" s="196"/>
      <c r="F145" s="196"/>
      <c r="G145" s="196"/>
    </row>
    <row r="146" spans="2:7" ht="94.5" x14ac:dyDescent="0.25">
      <c r="B146" s="202" t="s">
        <v>330</v>
      </c>
      <c r="C146" s="196"/>
      <c r="D146" s="196"/>
      <c r="E146" s="196"/>
      <c r="F146" s="196"/>
      <c r="G146" s="196"/>
    </row>
    <row r="147" spans="2:7" ht="47.25" x14ac:dyDescent="0.25">
      <c r="B147" s="202" t="s">
        <v>356</v>
      </c>
      <c r="C147" s="196"/>
      <c r="D147" s="196"/>
      <c r="E147" s="196"/>
      <c r="F147" s="196"/>
      <c r="G147" s="196"/>
    </row>
    <row r="148" spans="2:7" x14ac:dyDescent="0.25">
      <c r="B148" s="202"/>
      <c r="C148" s="196"/>
      <c r="D148" s="196"/>
      <c r="E148" s="196"/>
      <c r="F148" s="196"/>
      <c r="G148" s="196"/>
    </row>
    <row r="149" spans="2:7" x14ac:dyDescent="0.25">
      <c r="B149" s="200"/>
      <c r="C149" s="196"/>
      <c r="D149" s="196"/>
      <c r="E149" s="196"/>
      <c r="F149" s="196"/>
      <c r="G149" s="196"/>
    </row>
    <row r="150" spans="2:7" ht="63" x14ac:dyDescent="0.25">
      <c r="B150" s="202" t="s">
        <v>353</v>
      </c>
      <c r="C150" s="196"/>
      <c r="D150" s="196"/>
      <c r="E150" s="196"/>
      <c r="F150" s="196"/>
      <c r="G150" s="196"/>
    </row>
    <row r="151" spans="2:7" x14ac:dyDescent="0.25">
      <c r="B151" s="200"/>
      <c r="C151" s="196"/>
      <c r="D151" s="196"/>
      <c r="E151" s="196"/>
      <c r="F151" s="196"/>
      <c r="G151" s="196"/>
    </row>
    <row r="152" spans="2:7" ht="31.5" x14ac:dyDescent="0.25">
      <c r="B152" s="202" t="s">
        <v>354</v>
      </c>
      <c r="C152" s="196"/>
      <c r="D152" s="196"/>
      <c r="E152" s="196"/>
      <c r="F152" s="196"/>
      <c r="G152" s="196"/>
    </row>
    <row r="153" spans="2:7" x14ac:dyDescent="0.25">
      <c r="B153" s="200"/>
      <c r="C153" s="196"/>
      <c r="D153" s="196"/>
      <c r="E153" s="196"/>
      <c r="F153" s="196"/>
      <c r="G153" s="196"/>
    </row>
    <row r="154" spans="2:7" ht="31.5" x14ac:dyDescent="0.25">
      <c r="B154" s="202" t="s">
        <v>355</v>
      </c>
      <c r="C154" s="196"/>
      <c r="D154" s="196"/>
      <c r="E154" s="196"/>
      <c r="F154" s="196"/>
      <c r="G154" s="196"/>
    </row>
    <row r="155" spans="2:7" x14ac:dyDescent="0.25">
      <c r="B155" s="196"/>
      <c r="C155" s="196"/>
      <c r="D155" s="196"/>
      <c r="E155" s="196"/>
      <c r="F155" s="196"/>
      <c r="G155" s="196"/>
    </row>
    <row r="156" spans="2:7" x14ac:dyDescent="0.25">
      <c r="B156" s="196"/>
      <c r="C156" s="196"/>
      <c r="D156" s="196"/>
      <c r="E156" s="196"/>
      <c r="F156" s="196"/>
      <c r="G156" s="196"/>
    </row>
    <row r="157" spans="2:7" x14ac:dyDescent="0.25">
      <c r="B157" s="196"/>
      <c r="C157" s="196"/>
      <c r="D157" s="196"/>
      <c r="E157" s="196"/>
      <c r="F157" s="196"/>
      <c r="G157" s="196"/>
    </row>
    <row r="158" spans="2:7" x14ac:dyDescent="0.25">
      <c r="B158" s="196"/>
      <c r="C158" s="196"/>
      <c r="D158" s="196"/>
      <c r="E158" s="196"/>
      <c r="F158" s="196"/>
      <c r="G158" s="196"/>
    </row>
    <row r="159" spans="2:7" x14ac:dyDescent="0.25">
      <c r="B159" s="196"/>
      <c r="C159" s="196"/>
      <c r="D159" s="196"/>
      <c r="E159" s="196"/>
      <c r="F159" s="196"/>
      <c r="G159" s="196"/>
    </row>
    <row r="160" spans="2:7" x14ac:dyDescent="0.25">
      <c r="B160" s="196"/>
      <c r="C160" s="196"/>
      <c r="D160" s="196"/>
      <c r="E160" s="196"/>
      <c r="F160" s="196"/>
      <c r="G160" s="196"/>
    </row>
    <row r="161" spans="2:7" x14ac:dyDescent="0.25">
      <c r="B161" s="196"/>
      <c r="C161" s="196"/>
      <c r="D161" s="196"/>
      <c r="E161" s="196"/>
      <c r="F161" s="196"/>
      <c r="G161" s="196"/>
    </row>
    <row r="162" spans="2:7" x14ac:dyDescent="0.25">
      <c r="B162" s="196"/>
      <c r="C162" s="196"/>
      <c r="D162" s="196"/>
      <c r="E162" s="196"/>
      <c r="F162" s="196"/>
      <c r="G162" s="196"/>
    </row>
    <row r="163" spans="2:7" x14ac:dyDescent="0.25">
      <c r="B163" s="196"/>
      <c r="C163" s="196"/>
      <c r="D163" s="196"/>
      <c r="E163" s="196"/>
      <c r="F163" s="196"/>
      <c r="G163" s="196"/>
    </row>
    <row r="164" spans="2:7" x14ac:dyDescent="0.25">
      <c r="B164" s="196"/>
      <c r="C164" s="196"/>
      <c r="D164" s="196"/>
      <c r="E164" s="196"/>
      <c r="F164" s="196"/>
      <c r="G164" s="196"/>
    </row>
    <row r="165" spans="2:7" x14ac:dyDescent="0.25">
      <c r="B165" s="196"/>
      <c r="C165" s="196"/>
      <c r="D165" s="196"/>
      <c r="E165" s="196"/>
      <c r="F165" s="196"/>
      <c r="G165" s="196"/>
    </row>
    <row r="166" spans="2:7" x14ac:dyDescent="0.25">
      <c r="B166" s="196"/>
      <c r="C166" s="196"/>
      <c r="D166" s="196"/>
      <c r="E166" s="196"/>
      <c r="F166" s="196"/>
      <c r="G166" s="196"/>
    </row>
    <row r="167" spans="2:7" x14ac:dyDescent="0.25">
      <c r="B167" s="196"/>
      <c r="C167" s="196"/>
      <c r="D167" s="196"/>
      <c r="E167" s="196"/>
      <c r="F167" s="196"/>
      <c r="G167" s="196"/>
    </row>
    <row r="168" spans="2:7" x14ac:dyDescent="0.25">
      <c r="B168" s="196"/>
      <c r="C168" s="196"/>
      <c r="D168" s="196"/>
      <c r="E168" s="196"/>
      <c r="F168" s="196"/>
      <c r="G168" s="196"/>
    </row>
    <row r="169" spans="2:7" x14ac:dyDescent="0.25">
      <c r="B169" s="196"/>
      <c r="C169" s="196"/>
      <c r="D169" s="196"/>
      <c r="E169" s="196"/>
      <c r="F169" s="196"/>
      <c r="G169" s="196"/>
    </row>
    <row r="170" spans="2:7" x14ac:dyDescent="0.25">
      <c r="B170" s="196"/>
      <c r="C170" s="196"/>
      <c r="D170" s="196"/>
      <c r="E170" s="196"/>
      <c r="F170" s="196"/>
      <c r="G170" s="196"/>
    </row>
    <row r="171" spans="2:7" x14ac:dyDescent="0.25">
      <c r="B171" s="196"/>
      <c r="C171" s="196"/>
      <c r="D171" s="196"/>
      <c r="E171" s="196"/>
      <c r="F171" s="196"/>
      <c r="G171" s="196"/>
    </row>
    <row r="172" spans="2:7" x14ac:dyDescent="0.25">
      <c r="B172" s="196"/>
      <c r="C172" s="196"/>
      <c r="D172" s="196"/>
      <c r="E172" s="196"/>
      <c r="F172" s="196"/>
      <c r="G172" s="196"/>
    </row>
    <row r="173" spans="2:7" x14ac:dyDescent="0.25">
      <c r="B173" s="196"/>
      <c r="C173" s="196"/>
      <c r="D173" s="196"/>
      <c r="E173" s="196"/>
      <c r="F173" s="196"/>
      <c r="G173" s="196"/>
    </row>
    <row r="174" spans="2:7" x14ac:dyDescent="0.25">
      <c r="B174" s="196"/>
      <c r="C174" s="196"/>
      <c r="D174" s="196"/>
      <c r="E174" s="196"/>
      <c r="F174" s="196"/>
      <c r="G174" s="196"/>
    </row>
    <row r="175" spans="2:7" x14ac:dyDescent="0.25">
      <c r="B175" s="196"/>
      <c r="C175" s="196"/>
      <c r="D175" s="196"/>
      <c r="E175" s="196"/>
      <c r="F175" s="196"/>
      <c r="G175" s="196"/>
    </row>
    <row r="176" spans="2:7" x14ac:dyDescent="0.25">
      <c r="B176" s="196"/>
      <c r="C176" s="196"/>
      <c r="D176" s="196"/>
      <c r="E176" s="196"/>
      <c r="F176" s="196"/>
      <c r="G176" s="196"/>
    </row>
    <row r="177" spans="2:7" x14ac:dyDescent="0.25">
      <c r="B177" s="196"/>
      <c r="C177" s="196"/>
      <c r="D177" s="196"/>
      <c r="E177" s="196"/>
      <c r="F177" s="196"/>
      <c r="G177" s="196"/>
    </row>
    <row r="178" spans="2:7" x14ac:dyDescent="0.25">
      <c r="B178" s="196"/>
      <c r="C178" s="196"/>
      <c r="D178" s="196"/>
      <c r="E178" s="196"/>
      <c r="F178" s="196"/>
      <c r="G178" s="196"/>
    </row>
    <row r="179" spans="2:7" x14ac:dyDescent="0.25">
      <c r="B179" s="196"/>
      <c r="C179" s="196"/>
      <c r="D179" s="196"/>
      <c r="E179" s="196"/>
      <c r="F179" s="196"/>
      <c r="G179" s="196"/>
    </row>
    <row r="180" spans="2:7" x14ac:dyDescent="0.25">
      <c r="B180" s="196"/>
      <c r="C180" s="196"/>
      <c r="D180" s="196"/>
      <c r="E180" s="196"/>
      <c r="F180" s="196"/>
      <c r="G180" s="196"/>
    </row>
    <row r="181" spans="2:7" x14ac:dyDescent="0.25">
      <c r="B181" s="196"/>
      <c r="C181" s="196"/>
      <c r="D181" s="196"/>
      <c r="E181" s="196"/>
      <c r="F181" s="196"/>
      <c r="G181" s="196"/>
    </row>
    <row r="182" spans="2:7" x14ac:dyDescent="0.25">
      <c r="B182" s="196"/>
      <c r="C182" s="196"/>
      <c r="D182" s="196"/>
      <c r="E182" s="196"/>
      <c r="F182" s="196"/>
      <c r="G182" s="196"/>
    </row>
    <row r="183" spans="2:7" x14ac:dyDescent="0.25">
      <c r="B183" s="196"/>
      <c r="C183" s="196"/>
      <c r="D183" s="196"/>
      <c r="E183" s="196"/>
      <c r="F183" s="196"/>
      <c r="G183" s="196"/>
    </row>
    <row r="184" spans="2:7" x14ac:dyDescent="0.25">
      <c r="B184" s="196"/>
      <c r="C184" s="196"/>
      <c r="D184" s="196"/>
      <c r="E184" s="196"/>
      <c r="F184" s="196"/>
      <c r="G184" s="196"/>
    </row>
    <row r="185" spans="2:7" x14ac:dyDescent="0.25">
      <c r="B185" s="196"/>
      <c r="C185" s="196"/>
      <c r="D185" s="196"/>
      <c r="E185" s="196"/>
      <c r="F185" s="196"/>
      <c r="G185" s="196"/>
    </row>
    <row r="186" spans="2:7" x14ac:dyDescent="0.25">
      <c r="B186" s="196"/>
      <c r="C186" s="196"/>
      <c r="D186" s="196"/>
      <c r="E186" s="196"/>
      <c r="F186" s="196"/>
      <c r="G186" s="196"/>
    </row>
    <row r="187" spans="2:7" x14ac:dyDescent="0.25">
      <c r="B187" s="196"/>
      <c r="C187" s="196"/>
      <c r="D187" s="196"/>
      <c r="E187" s="196"/>
      <c r="F187" s="196"/>
      <c r="G187" s="196"/>
    </row>
    <row r="188" spans="2:7" x14ac:dyDescent="0.25">
      <c r="B188" s="196"/>
      <c r="C188" s="196"/>
      <c r="D188" s="196"/>
      <c r="E188" s="196"/>
      <c r="F188" s="196"/>
      <c r="G188" s="196"/>
    </row>
    <row r="189" spans="2:7" x14ac:dyDescent="0.25">
      <c r="B189" s="196"/>
      <c r="C189" s="196"/>
      <c r="D189" s="196"/>
      <c r="E189" s="196"/>
      <c r="F189" s="196"/>
      <c r="G189" s="196"/>
    </row>
    <row r="190" spans="2:7" x14ac:dyDescent="0.25">
      <c r="B190" s="196"/>
      <c r="C190" s="196"/>
      <c r="D190" s="196"/>
      <c r="E190" s="196"/>
      <c r="F190" s="196"/>
      <c r="G190" s="196"/>
    </row>
    <row r="191" spans="2:7" x14ac:dyDescent="0.25">
      <c r="B191" s="196"/>
      <c r="C191" s="196"/>
      <c r="D191" s="196"/>
      <c r="E191" s="196"/>
      <c r="F191" s="196"/>
      <c r="G191" s="196"/>
    </row>
    <row r="192" spans="2:7" x14ac:dyDescent="0.25">
      <c r="B192" s="196"/>
      <c r="C192" s="196"/>
      <c r="D192" s="196"/>
      <c r="E192" s="196"/>
      <c r="F192" s="196"/>
      <c r="G192" s="196"/>
    </row>
    <row r="193" spans="2:7" x14ac:dyDescent="0.25">
      <c r="B193" s="196"/>
      <c r="C193" s="196"/>
      <c r="D193" s="196"/>
      <c r="E193" s="196"/>
      <c r="F193" s="196"/>
      <c r="G193" s="196"/>
    </row>
    <row r="194" spans="2:7" x14ac:dyDescent="0.25">
      <c r="B194" s="196"/>
      <c r="C194" s="196"/>
      <c r="D194" s="196"/>
      <c r="E194" s="196"/>
      <c r="F194" s="196"/>
      <c r="G194" s="196"/>
    </row>
    <row r="195" spans="2:7" x14ac:dyDescent="0.25">
      <c r="B195" s="196"/>
      <c r="C195" s="196"/>
      <c r="D195" s="196"/>
      <c r="E195" s="196"/>
      <c r="F195" s="196"/>
      <c r="G195" s="196"/>
    </row>
    <row r="196" spans="2:7" x14ac:dyDescent="0.25">
      <c r="B196" s="196"/>
      <c r="C196" s="196"/>
      <c r="D196" s="196"/>
      <c r="E196" s="196"/>
      <c r="F196" s="196"/>
      <c r="G196" s="196"/>
    </row>
    <row r="197" spans="2:7" x14ac:dyDescent="0.25">
      <c r="B197" s="196"/>
      <c r="C197" s="196"/>
      <c r="D197" s="196"/>
      <c r="E197" s="196"/>
      <c r="F197" s="196"/>
      <c r="G197" s="196"/>
    </row>
    <row r="198" spans="2:7" x14ac:dyDescent="0.25">
      <c r="B198" s="196"/>
      <c r="C198" s="196"/>
      <c r="D198" s="196"/>
      <c r="E198" s="196"/>
      <c r="F198" s="196"/>
      <c r="G198" s="196"/>
    </row>
    <row r="199" spans="2:7" x14ac:dyDescent="0.25">
      <c r="B199" s="196"/>
      <c r="C199" s="196"/>
      <c r="D199" s="196"/>
      <c r="E199" s="196"/>
      <c r="F199" s="196"/>
      <c r="G199" s="196"/>
    </row>
    <row r="200" spans="2:7" x14ac:dyDescent="0.25">
      <c r="B200" s="196"/>
      <c r="C200" s="196"/>
      <c r="D200" s="196"/>
      <c r="E200" s="196"/>
      <c r="F200" s="196"/>
      <c r="G200" s="196"/>
    </row>
    <row r="201" spans="2:7" x14ac:dyDescent="0.25">
      <c r="B201" s="196"/>
      <c r="C201" s="196"/>
      <c r="D201" s="196"/>
      <c r="E201" s="196"/>
      <c r="F201" s="196"/>
      <c r="G201" s="196"/>
    </row>
    <row r="202" spans="2:7" x14ac:dyDescent="0.25">
      <c r="B202" s="196"/>
      <c r="C202" s="196"/>
      <c r="D202" s="196"/>
      <c r="E202" s="196"/>
      <c r="F202" s="196"/>
      <c r="G202" s="196"/>
    </row>
    <row r="203" spans="2:7" x14ac:dyDescent="0.25">
      <c r="B203" s="196"/>
      <c r="C203" s="196"/>
      <c r="D203" s="196"/>
      <c r="E203" s="196"/>
      <c r="F203" s="196"/>
      <c r="G203" s="196"/>
    </row>
    <row r="204" spans="2:7" x14ac:dyDescent="0.25">
      <c r="B204" s="196"/>
      <c r="C204" s="196"/>
      <c r="D204" s="196"/>
      <c r="E204" s="196"/>
      <c r="F204" s="196"/>
      <c r="G204" s="196"/>
    </row>
    <row r="205" spans="2:7" x14ac:dyDescent="0.25">
      <c r="B205" s="196"/>
      <c r="C205" s="196"/>
      <c r="D205" s="196"/>
      <c r="E205" s="196"/>
      <c r="F205" s="196"/>
      <c r="G205" s="196"/>
    </row>
    <row r="206" spans="2:7" x14ac:dyDescent="0.25">
      <c r="B206" s="196"/>
      <c r="C206" s="196"/>
      <c r="D206" s="196"/>
      <c r="E206" s="196"/>
      <c r="F206" s="196"/>
      <c r="G206" s="196"/>
    </row>
    <row r="207" spans="2:7" x14ac:dyDescent="0.25">
      <c r="B207" s="196"/>
      <c r="C207" s="196"/>
      <c r="D207" s="196"/>
      <c r="E207" s="196"/>
      <c r="F207" s="196"/>
      <c r="G207" s="196"/>
    </row>
    <row r="208" spans="2:7" x14ac:dyDescent="0.25">
      <c r="B208" s="196"/>
      <c r="C208" s="196"/>
      <c r="D208" s="196"/>
      <c r="E208" s="196"/>
      <c r="F208" s="196"/>
      <c r="G208" s="196"/>
    </row>
    <row r="209" spans="2:7" x14ac:dyDescent="0.25">
      <c r="B209" s="196"/>
      <c r="C209" s="196"/>
      <c r="D209" s="196"/>
      <c r="E209" s="196"/>
      <c r="F209" s="196"/>
      <c r="G209" s="196"/>
    </row>
    <row r="210" spans="2:7" x14ac:dyDescent="0.25">
      <c r="B210" s="196"/>
      <c r="C210" s="196"/>
      <c r="D210" s="196"/>
      <c r="E210" s="196"/>
      <c r="F210" s="196"/>
      <c r="G210" s="196"/>
    </row>
    <row r="211" spans="2:7" x14ac:dyDescent="0.25">
      <c r="B211" s="196"/>
      <c r="C211" s="196"/>
      <c r="D211" s="196"/>
      <c r="E211" s="196"/>
      <c r="F211" s="196"/>
      <c r="G211" s="196"/>
    </row>
    <row r="212" spans="2:7" x14ac:dyDescent="0.25">
      <c r="B212" s="196"/>
      <c r="C212" s="196"/>
      <c r="D212" s="196"/>
      <c r="E212" s="196"/>
      <c r="F212" s="196"/>
      <c r="G212" s="196"/>
    </row>
    <row r="213" spans="2:7" x14ac:dyDescent="0.25">
      <c r="B213" s="196"/>
      <c r="C213" s="196"/>
      <c r="D213" s="196"/>
      <c r="E213" s="196"/>
      <c r="F213" s="196"/>
      <c r="G213" s="196"/>
    </row>
    <row r="214" spans="2:7" x14ac:dyDescent="0.25">
      <c r="B214" s="196"/>
      <c r="C214" s="196"/>
      <c r="D214" s="196"/>
      <c r="E214" s="196"/>
      <c r="F214" s="196"/>
      <c r="G214" s="196"/>
    </row>
    <row r="215" spans="2:7" x14ac:dyDescent="0.25">
      <c r="B215" s="196"/>
      <c r="C215" s="196"/>
      <c r="D215" s="196"/>
      <c r="E215" s="196"/>
      <c r="F215" s="196"/>
      <c r="G215" s="196"/>
    </row>
    <row r="216" spans="2:7" x14ac:dyDescent="0.25">
      <c r="B216" s="196"/>
      <c r="C216" s="196"/>
      <c r="D216" s="196"/>
      <c r="E216" s="196"/>
      <c r="F216" s="196"/>
      <c r="G216" s="196"/>
    </row>
    <row r="217" spans="2:7" x14ac:dyDescent="0.25">
      <c r="B217" s="196"/>
      <c r="C217" s="196"/>
      <c r="D217" s="196"/>
      <c r="E217" s="196"/>
      <c r="F217" s="196"/>
      <c r="G217" s="196"/>
    </row>
    <row r="218" spans="2:7" x14ac:dyDescent="0.25">
      <c r="B218" s="196"/>
      <c r="C218" s="196"/>
      <c r="D218" s="196"/>
      <c r="E218" s="196"/>
      <c r="F218" s="196"/>
      <c r="G218" s="196"/>
    </row>
    <row r="219" spans="2:7" x14ac:dyDescent="0.25">
      <c r="B219" s="196"/>
      <c r="C219" s="196"/>
      <c r="D219" s="196"/>
      <c r="E219" s="196"/>
      <c r="F219" s="196"/>
      <c r="G219" s="196"/>
    </row>
    <row r="220" spans="2:7" x14ac:dyDescent="0.25">
      <c r="B220" s="196"/>
      <c r="C220" s="196"/>
      <c r="D220" s="196"/>
      <c r="E220" s="196"/>
      <c r="F220" s="196"/>
      <c r="G220" s="196"/>
    </row>
  </sheetData>
  <customSheetViews>
    <customSheetView guid="{24BCEF41-DAEA-49EB-82E0-32FF1FF7D884}"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4D895310-04B4-4FFF-ADA4-767CB2A31A78}" scale="85" showPageBreaks="1" printArea="1" view="pageBreakPreview" topLeftCell="A13">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 guid="{4E8B1839-DE06-44CB-A0DC-1F804E0A8815}"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4"/>
    </customSheetView>
  </customSheetViews>
  <hyperlinks>
    <hyperlink ref="B15" r:id="rId5"/>
  </hyperlinks>
  <pageMargins left="0.25" right="0.25" top="0.75" bottom="0.75" header="0.3" footer="0.3"/>
  <pageSetup scale="70" orientation="portrait" r:id="rId6"/>
  <rowBreaks count="4" manualBreakCount="4">
    <brk id="37" max="2" man="1"/>
    <brk id="72" max="2" man="1"/>
    <brk id="89" max="2" man="1"/>
    <brk id="143" max="2" man="1"/>
  </rowBreaks>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6"/>
      <c r="B1" s="215" t="s">
        <v>302</v>
      </c>
      <c r="C1" s="196"/>
      <c r="D1" s="196"/>
      <c r="E1" s="196"/>
      <c r="F1" s="196"/>
    </row>
    <row r="2" spans="1:6" ht="23.25" x14ac:dyDescent="0.25">
      <c r="A2" s="196"/>
      <c r="B2" s="215" t="s">
        <v>333</v>
      </c>
      <c r="C2" s="196"/>
      <c r="D2" s="196"/>
      <c r="E2" s="196"/>
      <c r="F2" s="196"/>
    </row>
    <row r="3" spans="1:6" x14ac:dyDescent="0.25">
      <c r="A3" s="196"/>
      <c r="B3" s="199"/>
      <c r="C3" s="196"/>
      <c r="D3" s="196"/>
      <c r="E3" s="196"/>
      <c r="F3" s="196"/>
    </row>
    <row r="4" spans="1:6" ht="18" x14ac:dyDescent="0.25">
      <c r="A4" s="196"/>
      <c r="B4" s="198" t="s">
        <v>334</v>
      </c>
      <c r="C4" s="196"/>
      <c r="D4" s="196"/>
      <c r="E4" s="196"/>
      <c r="F4" s="196"/>
    </row>
    <row r="5" spans="1:6" x14ac:dyDescent="0.25">
      <c r="A5" s="196"/>
      <c r="B5" s="199"/>
      <c r="C5" s="196"/>
      <c r="D5" s="196"/>
      <c r="E5" s="196"/>
      <c r="F5" s="196"/>
    </row>
    <row r="6" spans="1:6" ht="63" x14ac:dyDescent="0.25">
      <c r="A6" s="196"/>
      <c r="B6" s="200" t="s">
        <v>335</v>
      </c>
      <c r="C6" s="196"/>
      <c r="D6" s="196"/>
      <c r="E6" s="196"/>
      <c r="F6" s="196"/>
    </row>
    <row r="7" spans="1:6" x14ac:dyDescent="0.25">
      <c r="A7" s="196"/>
      <c r="B7" s="200"/>
      <c r="C7" s="196"/>
      <c r="D7" s="196"/>
      <c r="E7" s="196"/>
      <c r="F7" s="196"/>
    </row>
    <row r="8" spans="1:6" ht="31.5" x14ac:dyDescent="0.25">
      <c r="A8" s="196"/>
      <c r="B8" s="200" t="s">
        <v>336</v>
      </c>
      <c r="C8" s="196"/>
      <c r="D8" s="196"/>
      <c r="E8" s="196"/>
      <c r="F8" s="196"/>
    </row>
    <row r="9" spans="1:6" x14ac:dyDescent="0.25">
      <c r="A9" s="196"/>
      <c r="B9" s="200" t="s">
        <v>307</v>
      </c>
      <c r="C9" s="196"/>
      <c r="D9" s="196"/>
      <c r="E9" s="196"/>
      <c r="F9" s="196"/>
    </row>
    <row r="10" spans="1:6" x14ac:dyDescent="0.25">
      <c r="A10" s="196"/>
      <c r="B10" s="202" t="s">
        <v>337</v>
      </c>
      <c r="C10" s="196"/>
      <c r="D10" s="196"/>
      <c r="E10" s="196"/>
      <c r="F10" s="196"/>
    </row>
    <row r="11" spans="1:6" x14ac:dyDescent="0.25">
      <c r="A11" s="196"/>
      <c r="B11" s="200"/>
      <c r="C11" s="196"/>
      <c r="D11" s="196"/>
      <c r="E11" s="196"/>
      <c r="F11" s="196"/>
    </row>
    <row r="12" spans="1:6" ht="18" x14ac:dyDescent="0.25">
      <c r="A12" s="196"/>
      <c r="B12" s="203" t="s">
        <v>308</v>
      </c>
      <c r="C12" s="196"/>
      <c r="D12" s="196"/>
      <c r="E12" s="196"/>
      <c r="F12" s="196"/>
    </row>
    <row r="13" spans="1:6" x14ac:dyDescent="0.25">
      <c r="A13" s="196"/>
      <c r="B13" s="204"/>
      <c r="C13" s="196"/>
      <c r="D13" s="196"/>
      <c r="E13" s="196"/>
      <c r="F13" s="196"/>
    </row>
    <row r="14" spans="1:6" ht="37.5" customHeight="1" x14ac:dyDescent="0.25">
      <c r="A14" s="196"/>
      <c r="B14" s="236" t="s">
        <v>360</v>
      </c>
      <c r="C14" s="196"/>
      <c r="D14" s="196"/>
      <c r="E14" s="196"/>
      <c r="F14" s="196"/>
    </row>
    <row r="15" spans="1:6" x14ac:dyDescent="0.25">
      <c r="A15" s="196"/>
      <c r="B15" s="204"/>
      <c r="C15" s="196"/>
      <c r="D15" s="196"/>
      <c r="E15" s="196"/>
      <c r="F15" s="196"/>
    </row>
    <row r="16" spans="1:6" ht="18" x14ac:dyDescent="0.25">
      <c r="A16" s="196"/>
      <c r="B16" s="203" t="s">
        <v>309</v>
      </c>
      <c r="C16" s="196"/>
      <c r="D16" s="196"/>
      <c r="E16" s="196"/>
      <c r="F16" s="196"/>
    </row>
    <row r="17" spans="1:6" x14ac:dyDescent="0.25">
      <c r="A17" s="196"/>
      <c r="B17" s="205"/>
      <c r="C17" s="196"/>
      <c r="D17" s="196"/>
      <c r="E17" s="196"/>
      <c r="F17" s="196"/>
    </row>
    <row r="18" spans="1:6" x14ac:dyDescent="0.25">
      <c r="A18" s="196"/>
      <c r="B18" s="206" t="s">
        <v>196</v>
      </c>
      <c r="C18" s="196"/>
      <c r="D18" s="196"/>
      <c r="E18" s="196"/>
      <c r="F18" s="196"/>
    </row>
    <row r="19" spans="1:6" x14ac:dyDescent="0.25">
      <c r="A19" s="196"/>
      <c r="B19" s="205"/>
      <c r="C19" s="196"/>
      <c r="D19" s="196"/>
      <c r="E19" s="196"/>
      <c r="F19" s="196"/>
    </row>
    <row r="20" spans="1:6" x14ac:dyDescent="0.25">
      <c r="A20" s="196"/>
      <c r="B20" s="200" t="s">
        <v>313</v>
      </c>
      <c r="C20" s="196"/>
      <c r="D20" s="196"/>
      <c r="E20" s="196"/>
      <c r="F20" s="196"/>
    </row>
    <row r="21" spans="1:6" x14ac:dyDescent="0.25">
      <c r="A21" s="196"/>
      <c r="B21" s="200"/>
      <c r="C21" s="196"/>
      <c r="D21" s="196"/>
      <c r="E21" s="196"/>
      <c r="F21" s="196"/>
    </row>
    <row r="22" spans="1:6" x14ac:dyDescent="0.25">
      <c r="A22" s="196"/>
      <c r="B22" s="200"/>
      <c r="C22" s="196"/>
      <c r="D22" s="196"/>
      <c r="E22" s="196"/>
      <c r="F22" s="196"/>
    </row>
    <row r="23" spans="1:6" x14ac:dyDescent="0.25">
      <c r="A23" s="196"/>
      <c r="B23" s="200"/>
      <c r="C23" s="196"/>
      <c r="D23" s="196"/>
      <c r="E23" s="196"/>
      <c r="F23" s="196"/>
    </row>
    <row r="24" spans="1:6" x14ac:dyDescent="0.25">
      <c r="A24" s="196"/>
      <c r="B24" s="200"/>
      <c r="C24" s="196"/>
      <c r="D24" s="196"/>
      <c r="E24" s="196"/>
      <c r="F24" s="196"/>
    </row>
    <row r="25" spans="1:6" x14ac:dyDescent="0.25">
      <c r="A25" s="196"/>
      <c r="B25" s="200"/>
      <c r="C25" s="196"/>
      <c r="D25" s="196"/>
      <c r="E25" s="196"/>
      <c r="F25" s="196"/>
    </row>
    <row r="26" spans="1:6" x14ac:dyDescent="0.25">
      <c r="A26" s="196"/>
      <c r="B26" s="205"/>
      <c r="C26" s="196"/>
      <c r="D26" s="196"/>
      <c r="E26" s="196"/>
      <c r="F26" s="196"/>
    </row>
    <row r="27" spans="1:6" x14ac:dyDescent="0.25">
      <c r="A27" s="196"/>
      <c r="B27" s="196"/>
      <c r="C27" s="196"/>
      <c r="D27" s="196"/>
      <c r="E27" s="196"/>
      <c r="F27" s="196"/>
    </row>
    <row r="28" spans="1:6" ht="31.5" x14ac:dyDescent="0.25">
      <c r="A28" s="196"/>
      <c r="B28" s="200" t="s">
        <v>338</v>
      </c>
      <c r="C28" s="196"/>
      <c r="D28" s="196"/>
      <c r="E28" s="196"/>
      <c r="F28" s="196"/>
    </row>
    <row r="29" spans="1:6" x14ac:dyDescent="0.25">
      <c r="A29" s="196"/>
      <c r="B29" s="202"/>
      <c r="C29" s="196"/>
      <c r="D29" s="196"/>
      <c r="E29" s="196"/>
      <c r="F29" s="196"/>
    </row>
    <row r="30" spans="1:6" x14ac:dyDescent="0.25">
      <c r="A30" s="196"/>
      <c r="B30" s="206" t="s">
        <v>206</v>
      </c>
      <c r="C30" s="196"/>
      <c r="D30" s="196"/>
      <c r="E30" s="196"/>
      <c r="F30" s="196"/>
    </row>
    <row r="31" spans="1:6" x14ac:dyDescent="0.25">
      <c r="A31" s="196"/>
      <c r="B31" s="205"/>
      <c r="C31" s="196"/>
      <c r="D31" s="196"/>
      <c r="E31" s="196"/>
      <c r="F31" s="196"/>
    </row>
    <row r="32" spans="1:6" ht="31.5" x14ac:dyDescent="0.25">
      <c r="A32" s="196"/>
      <c r="B32" s="200" t="s">
        <v>339</v>
      </c>
      <c r="C32" s="196"/>
      <c r="D32" s="196"/>
      <c r="E32" s="196"/>
      <c r="F32" s="196"/>
    </row>
    <row r="33" spans="1:6" x14ac:dyDescent="0.25">
      <c r="A33" s="196"/>
      <c r="B33" s="200"/>
      <c r="C33" s="196"/>
      <c r="D33" s="196"/>
      <c r="E33" s="196"/>
      <c r="F33" s="196"/>
    </row>
    <row r="34" spans="1:6" x14ac:dyDescent="0.25">
      <c r="A34" s="196"/>
      <c r="B34" s="200"/>
      <c r="C34" s="196"/>
      <c r="D34" s="196"/>
      <c r="E34" s="196"/>
      <c r="F34" s="196"/>
    </row>
    <row r="35" spans="1:6" x14ac:dyDescent="0.25">
      <c r="A35" s="196"/>
      <c r="B35" s="200"/>
      <c r="C35" s="196"/>
      <c r="D35" s="196"/>
      <c r="E35" s="196"/>
      <c r="F35" s="196"/>
    </row>
    <row r="36" spans="1:6" x14ac:dyDescent="0.25">
      <c r="A36" s="196"/>
      <c r="B36" s="200"/>
      <c r="C36" s="196"/>
      <c r="D36" s="196"/>
      <c r="E36" s="196"/>
      <c r="F36" s="196"/>
    </row>
    <row r="37" spans="1:6" x14ac:dyDescent="0.25">
      <c r="A37" s="196"/>
      <c r="B37" s="200"/>
      <c r="C37" s="196"/>
      <c r="D37" s="196"/>
      <c r="E37" s="196"/>
      <c r="F37" s="196"/>
    </row>
    <row r="38" spans="1:6" x14ac:dyDescent="0.25">
      <c r="A38" s="196"/>
      <c r="B38" s="200"/>
      <c r="C38" s="196"/>
      <c r="D38" s="196"/>
      <c r="E38" s="196"/>
      <c r="F38" s="196"/>
    </row>
    <row r="39" spans="1:6" x14ac:dyDescent="0.25">
      <c r="A39" s="196"/>
      <c r="B39" s="200"/>
      <c r="C39" s="196"/>
      <c r="D39" s="196"/>
      <c r="E39" s="196"/>
      <c r="F39" s="196"/>
    </row>
    <row r="40" spans="1:6" x14ac:dyDescent="0.25">
      <c r="A40" s="196"/>
      <c r="B40" s="200"/>
      <c r="C40" s="196"/>
      <c r="D40" s="196"/>
      <c r="E40" s="196"/>
      <c r="F40" s="196"/>
    </row>
    <row r="41" spans="1:6" x14ac:dyDescent="0.25">
      <c r="A41" s="196"/>
      <c r="B41" s="204"/>
      <c r="C41" s="196"/>
      <c r="D41" s="196"/>
      <c r="E41" s="196"/>
      <c r="F41" s="196"/>
    </row>
    <row r="42" spans="1:6" x14ac:dyDescent="0.25">
      <c r="A42" s="196"/>
      <c r="B42" s="196"/>
      <c r="C42" s="196"/>
      <c r="D42" s="196"/>
      <c r="E42" s="196"/>
      <c r="F42" s="196"/>
    </row>
    <row r="43" spans="1:6" x14ac:dyDescent="0.25">
      <c r="A43" s="196"/>
      <c r="B43" s="216"/>
      <c r="C43" s="196"/>
      <c r="D43" s="196"/>
      <c r="E43" s="196"/>
      <c r="F43" s="196"/>
    </row>
    <row r="44" spans="1:6" x14ac:dyDescent="0.25">
      <c r="A44" s="196"/>
      <c r="B44" s="217"/>
      <c r="C44" s="196"/>
      <c r="D44" s="196"/>
      <c r="E44" s="196"/>
      <c r="F44" s="196"/>
    </row>
    <row r="45" spans="1:6" x14ac:dyDescent="0.25">
      <c r="A45" s="196"/>
      <c r="B45" s="206" t="s">
        <v>340</v>
      </c>
      <c r="C45" s="196"/>
      <c r="D45" s="196"/>
      <c r="E45" s="196"/>
      <c r="F45" s="196"/>
    </row>
    <row r="46" spans="1:6" x14ac:dyDescent="0.25">
      <c r="A46" s="196"/>
      <c r="B46" s="205"/>
      <c r="C46" s="196"/>
      <c r="D46" s="196"/>
      <c r="E46" s="196"/>
      <c r="F46" s="196"/>
    </row>
    <row r="47" spans="1:6" ht="31.5" x14ac:dyDescent="0.25">
      <c r="A47" s="196"/>
      <c r="B47" s="200" t="s">
        <v>341</v>
      </c>
      <c r="C47" s="196"/>
      <c r="D47" s="196"/>
      <c r="E47" s="196"/>
      <c r="F47" s="196"/>
    </row>
    <row r="48" spans="1:6" x14ac:dyDescent="0.25">
      <c r="A48" s="196"/>
      <c r="B48" s="200"/>
      <c r="C48" s="196"/>
      <c r="D48" s="196"/>
      <c r="E48" s="196"/>
      <c r="F48" s="196"/>
    </row>
    <row r="49" spans="1:6" x14ac:dyDescent="0.25">
      <c r="A49" s="196"/>
      <c r="B49" s="196"/>
      <c r="C49" s="196"/>
      <c r="D49" s="196"/>
      <c r="E49" s="196"/>
      <c r="F49" s="196"/>
    </row>
    <row r="50" spans="1:6" x14ac:dyDescent="0.25">
      <c r="A50" s="196"/>
      <c r="B50" s="196"/>
      <c r="C50" s="196"/>
      <c r="D50" s="196"/>
      <c r="E50" s="196"/>
      <c r="F50" s="196"/>
    </row>
    <row r="51" spans="1:6" x14ac:dyDescent="0.25">
      <c r="A51" s="196"/>
      <c r="B51" s="196"/>
      <c r="C51" s="196"/>
      <c r="D51" s="196"/>
      <c r="E51" s="196"/>
      <c r="F51" s="196"/>
    </row>
    <row r="52" spans="1:6" x14ac:dyDescent="0.25">
      <c r="A52" s="196"/>
      <c r="B52" s="196"/>
      <c r="C52" s="196"/>
      <c r="D52" s="196"/>
      <c r="E52" s="196"/>
      <c r="F52" s="196"/>
    </row>
    <row r="53" spans="1:6" x14ac:dyDescent="0.25">
      <c r="A53" s="196"/>
      <c r="B53" s="196"/>
      <c r="C53" s="196"/>
      <c r="D53" s="196"/>
      <c r="E53" s="196"/>
      <c r="F53" s="196"/>
    </row>
    <row r="54" spans="1:6" x14ac:dyDescent="0.25">
      <c r="A54" s="196"/>
      <c r="B54" s="196"/>
      <c r="C54" s="196"/>
      <c r="D54" s="196"/>
      <c r="E54" s="196"/>
      <c r="F54" s="196"/>
    </row>
    <row r="55" spans="1:6" x14ac:dyDescent="0.25">
      <c r="A55" s="196"/>
      <c r="B55" s="196"/>
      <c r="C55" s="196"/>
      <c r="D55" s="196"/>
      <c r="E55" s="196"/>
      <c r="F55" s="196"/>
    </row>
    <row r="56" spans="1:6" x14ac:dyDescent="0.25">
      <c r="A56" s="196"/>
      <c r="B56" s="196"/>
      <c r="C56" s="196"/>
      <c r="D56" s="196"/>
      <c r="E56" s="196"/>
      <c r="F56" s="196"/>
    </row>
    <row r="57" spans="1:6" x14ac:dyDescent="0.25">
      <c r="A57" s="196"/>
      <c r="B57" s="196"/>
      <c r="C57" s="196"/>
      <c r="D57" s="196"/>
      <c r="E57" s="196"/>
      <c r="F57" s="196"/>
    </row>
    <row r="58" spans="1:6" x14ac:dyDescent="0.25">
      <c r="A58" s="196"/>
      <c r="B58" s="196"/>
      <c r="C58" s="196"/>
      <c r="D58" s="196"/>
      <c r="E58" s="196"/>
      <c r="F58" s="196"/>
    </row>
    <row r="59" spans="1:6" x14ac:dyDescent="0.25">
      <c r="A59" s="196"/>
      <c r="B59" s="196"/>
      <c r="C59" s="196"/>
      <c r="D59" s="196"/>
      <c r="E59" s="196"/>
      <c r="F59" s="196"/>
    </row>
    <row r="60" spans="1:6" x14ac:dyDescent="0.25">
      <c r="A60" s="196"/>
      <c r="B60" s="196"/>
      <c r="C60" s="196"/>
      <c r="D60" s="196"/>
    </row>
    <row r="61" spans="1:6" x14ac:dyDescent="0.25">
      <c r="A61" s="196"/>
      <c r="B61" s="196"/>
      <c r="C61" s="196"/>
      <c r="D61" s="196"/>
    </row>
    <row r="62" spans="1:6" x14ac:dyDescent="0.25">
      <c r="A62" s="196"/>
      <c r="B62" s="196"/>
      <c r="C62" s="196"/>
      <c r="D62" s="196"/>
    </row>
  </sheetData>
  <customSheetViews>
    <customSheetView guid="{24BCEF41-DAEA-49EB-82E0-32FF1FF7D884}"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4D895310-04B4-4FFF-ADA4-767CB2A31A78}" scale="80" showPageBreaks="1" printArea="1" view="pageBreakPreview">
      <selection activeCell="G20" sqref="G20"/>
      <pageMargins left="0.7" right="0.7" top="0.75" bottom="0.75" header="0.3" footer="0.3"/>
      <pageSetup scale="62" orientation="portrait" verticalDpi="0" r:id="rId3"/>
    </customSheetView>
    <customSheetView guid="{4E8B1839-DE06-44CB-A0DC-1F804E0A8815}" scale="80" showPageBreaks="1" printArea="1" view="pageBreakPreview">
      <selection activeCell="G20" sqref="G20"/>
      <pageMargins left="0.7" right="0.7" top="0.75" bottom="0.75" header="0.3" footer="0.3"/>
      <pageSetup scale="62" orientation="portrait" verticalDpi="0" r:id="rId4"/>
    </customSheetView>
  </customSheetViews>
  <hyperlinks>
    <hyperlink ref="B14" r:id="rId5"/>
  </hyperlinks>
  <pageMargins left="0.7" right="0.7" top="0.75" bottom="0.75" header="0.3" footer="0.3"/>
  <pageSetup scale="62" orientation="portrait" r:id="rId6"/>
  <drawing r:id="rId7"/>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306" t="s">
        <v>194</v>
      </c>
      <c r="C1" s="307"/>
      <c r="D1" s="366" t="s">
        <v>165</v>
      </c>
      <c r="E1" s="367"/>
      <c r="F1" s="367"/>
      <c r="G1" s="367"/>
      <c r="H1" s="368"/>
      <c r="I1" s="98" t="s">
        <v>115</v>
      </c>
      <c r="J1" s="99">
        <v>43282</v>
      </c>
      <c r="K1" s="42"/>
      <c r="L1" s="42"/>
      <c r="M1" s="42"/>
      <c r="N1" s="42"/>
      <c r="O1" s="42"/>
      <c r="P1" s="42"/>
      <c r="Q1" s="42"/>
      <c r="R1" s="42"/>
      <c r="S1" s="42"/>
      <c r="T1" s="42"/>
      <c r="U1" s="42"/>
      <c r="V1" s="42"/>
    </row>
    <row r="2" spans="1:25" ht="18.75" customHeight="1" thickTop="1" thickBot="1" x14ac:dyDescent="0.35">
      <c r="A2" s="45"/>
      <c r="B2" s="369" t="str">
        <f>'FY19 Project Request '!B2:C2</f>
        <v>19GOT_CO1</v>
      </c>
      <c r="C2" s="370"/>
      <c r="D2" s="310" t="s">
        <v>118</v>
      </c>
      <c r="E2" s="312"/>
      <c r="F2" s="312"/>
      <c r="G2" s="312"/>
      <c r="H2" s="312"/>
      <c r="I2" s="382" t="s">
        <v>103</v>
      </c>
      <c r="J2" s="383"/>
      <c r="K2" s="42"/>
      <c r="L2" s="42"/>
      <c r="M2" s="42"/>
      <c r="N2" s="42"/>
      <c r="O2" s="42"/>
      <c r="P2" s="42"/>
      <c r="Q2" s="42"/>
      <c r="R2" s="42"/>
      <c r="S2" s="42"/>
      <c r="T2" s="42"/>
      <c r="U2" s="42"/>
      <c r="V2" s="42"/>
    </row>
    <row r="3" spans="1:25" ht="17.25" customHeight="1" x14ac:dyDescent="0.3">
      <c r="A3" s="45"/>
      <c r="B3" s="352" t="s">
        <v>230</v>
      </c>
      <c r="C3" s="353"/>
      <c r="D3" s="310" t="s">
        <v>195</v>
      </c>
      <c r="E3" s="310"/>
      <c r="F3" s="310"/>
      <c r="G3" s="310"/>
      <c r="H3" s="310"/>
      <c r="I3" s="43">
        <v>43281</v>
      </c>
      <c r="J3" s="52"/>
      <c r="K3" s="42"/>
      <c r="L3" s="42"/>
      <c r="M3" s="42"/>
      <c r="N3" s="42"/>
      <c r="O3" s="42"/>
      <c r="P3" s="42"/>
      <c r="Q3" s="42"/>
      <c r="R3" s="42"/>
      <c r="S3" s="42"/>
      <c r="T3" s="42"/>
      <c r="U3" s="42"/>
      <c r="V3" s="42"/>
    </row>
    <row r="4" spans="1:25" ht="17.25" x14ac:dyDescent="0.3">
      <c r="A4" s="45"/>
      <c r="B4" s="354"/>
      <c r="C4" s="355"/>
      <c r="D4" s="316"/>
      <c r="E4" s="310"/>
      <c r="F4" s="310"/>
      <c r="G4" s="310"/>
      <c r="H4" s="310"/>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9"/>
      <c r="B6" s="168" t="s">
        <v>229</v>
      </c>
      <c r="C6" s="167"/>
      <c r="D6" s="167"/>
      <c r="E6" s="167"/>
      <c r="F6" s="167"/>
      <c r="G6" s="167"/>
      <c r="H6" s="167"/>
      <c r="I6" s="167"/>
      <c r="J6" s="167"/>
      <c r="K6" s="148"/>
      <c r="L6" s="42"/>
      <c r="M6" s="42"/>
      <c r="N6" s="42"/>
      <c r="O6" s="42"/>
      <c r="P6" s="42"/>
      <c r="Q6" s="42"/>
      <c r="R6" s="42"/>
      <c r="S6" s="42"/>
      <c r="T6" s="42"/>
      <c r="U6" s="42"/>
      <c r="V6" s="42"/>
      <c r="X6" s="160"/>
      <c r="Y6" s="160"/>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39" t="s">
        <v>34</v>
      </c>
      <c r="C9" s="341"/>
      <c r="D9" s="339" t="s">
        <v>35</v>
      </c>
      <c r="E9" s="341"/>
      <c r="F9" s="339" t="s">
        <v>36</v>
      </c>
      <c r="G9" s="340"/>
      <c r="H9" s="341"/>
      <c r="I9" s="339" t="s">
        <v>112</v>
      </c>
      <c r="J9" s="341"/>
      <c r="K9" s="42"/>
      <c r="L9" s="42"/>
      <c r="M9" s="42"/>
      <c r="N9" s="42"/>
      <c r="O9" s="42"/>
      <c r="P9" s="42"/>
      <c r="Q9" s="42"/>
      <c r="R9" s="42"/>
      <c r="S9" s="42"/>
      <c r="T9" s="42"/>
      <c r="U9" s="42"/>
      <c r="V9" s="42"/>
    </row>
    <row r="10" spans="1:25" ht="18" customHeight="1" x14ac:dyDescent="0.25">
      <c r="A10" s="45"/>
      <c r="B10" s="347" t="str">
        <f>Project_Name</f>
        <v>ERP (Enterprise Resource Planning) System</v>
      </c>
      <c r="C10" s="348"/>
      <c r="D10" s="347" t="str">
        <f>Requesting_Agency</f>
        <v>GoTriangle</v>
      </c>
      <c r="E10" s="348"/>
      <c r="F10" s="387" t="str">
        <f>'FY19 Project Request '!F11:H11</f>
        <v>Mitchell Lodge</v>
      </c>
      <c r="G10" s="388"/>
      <c r="H10" s="389"/>
      <c r="I10" s="140" t="s">
        <v>87</v>
      </c>
      <c r="J10" s="141">
        <f>'FY19 Project Request '!J11</f>
        <v>0</v>
      </c>
      <c r="K10" s="42"/>
      <c r="L10" s="42"/>
      <c r="M10" s="42"/>
      <c r="N10" s="42"/>
      <c r="O10" s="42"/>
      <c r="P10" s="42"/>
      <c r="Q10" s="42"/>
      <c r="R10" s="42"/>
      <c r="S10" s="42"/>
      <c r="T10" s="42"/>
      <c r="U10" s="42"/>
      <c r="V10" s="42"/>
    </row>
    <row r="11" spans="1:25" ht="18" customHeight="1" x14ac:dyDescent="0.25">
      <c r="A11" s="45"/>
      <c r="B11" s="349"/>
      <c r="C11" s="350"/>
      <c r="D11" s="349"/>
      <c r="E11" s="350"/>
      <c r="F11" s="387" t="str">
        <f>'FY19 Project Request '!F12:H12</f>
        <v>mlodge@gotriangle.org</v>
      </c>
      <c r="G11" s="388"/>
      <c r="H11" s="389"/>
      <c r="I11" s="140" t="s">
        <v>96</v>
      </c>
      <c r="J11" s="141">
        <f>'FY19 Project Request '!J12</f>
        <v>0</v>
      </c>
      <c r="K11" s="42"/>
      <c r="L11" s="42"/>
      <c r="M11" s="42"/>
      <c r="N11" s="42"/>
      <c r="O11" s="42"/>
      <c r="P11" s="42"/>
      <c r="Q11" s="42"/>
      <c r="R11" s="42"/>
      <c r="S11" s="42"/>
      <c r="T11" s="42"/>
      <c r="U11" s="42"/>
      <c r="V11" s="42"/>
    </row>
    <row r="12" spans="1:25" x14ac:dyDescent="0.25">
      <c r="A12" s="45"/>
      <c r="B12" s="339" t="s">
        <v>39</v>
      </c>
      <c r="C12" s="341"/>
      <c r="D12" s="339" t="s">
        <v>40</v>
      </c>
      <c r="E12" s="341"/>
      <c r="F12" s="339" t="s">
        <v>97</v>
      </c>
      <c r="G12" s="340"/>
      <c r="H12" s="341"/>
      <c r="I12" s="339" t="s">
        <v>113</v>
      </c>
      <c r="J12" s="341"/>
      <c r="K12" s="42"/>
      <c r="L12" s="42"/>
      <c r="M12" s="42"/>
      <c r="N12" s="42"/>
      <c r="O12" s="42"/>
      <c r="P12" s="42"/>
      <c r="Q12" s="42"/>
      <c r="R12" s="42"/>
      <c r="S12" s="42"/>
      <c r="T12" s="42"/>
      <c r="U12" s="42"/>
      <c r="V12" s="42"/>
    </row>
    <row r="13" spans="1:25" ht="15.75" customHeight="1" x14ac:dyDescent="0.25">
      <c r="A13" s="45"/>
      <c r="B13" s="356">
        <f>Start_Date</f>
        <v>43282</v>
      </c>
      <c r="C13" s="357"/>
      <c r="D13" s="356">
        <f>End_Date</f>
        <v>44377</v>
      </c>
      <c r="E13" s="357"/>
      <c r="F13" s="360" t="str">
        <f>Added_notes_as_appropriate</f>
        <v>(Add notes as appropriate)</v>
      </c>
      <c r="G13" s="361"/>
      <c r="H13" s="362"/>
      <c r="I13" s="187" t="s">
        <v>87</v>
      </c>
      <c r="J13" s="141">
        <f>'FY19 Project Request '!J14</f>
        <v>50000</v>
      </c>
      <c r="K13" s="42"/>
      <c r="L13" s="42"/>
      <c r="M13" s="42"/>
      <c r="N13" s="42"/>
      <c r="O13" s="42"/>
      <c r="P13" s="42"/>
      <c r="Q13" s="42"/>
      <c r="R13" s="42"/>
      <c r="S13" s="42"/>
      <c r="T13" s="42"/>
      <c r="U13" s="42"/>
      <c r="V13" s="42"/>
      <c r="W13" s="37" t="b">
        <v>0</v>
      </c>
    </row>
    <row r="14" spans="1:25" ht="15.75" customHeight="1" x14ac:dyDescent="0.25">
      <c r="A14" s="45"/>
      <c r="B14" s="358"/>
      <c r="C14" s="359"/>
      <c r="D14" s="358"/>
      <c r="E14" s="359"/>
      <c r="F14" s="363"/>
      <c r="G14" s="364"/>
      <c r="H14" s="365"/>
      <c r="I14" s="187" t="s">
        <v>96</v>
      </c>
      <c r="J14" s="141">
        <f>'FY19 Project Request '!J15</f>
        <v>100000</v>
      </c>
      <c r="K14" s="42"/>
      <c r="L14" s="42"/>
      <c r="M14" s="42"/>
      <c r="N14" s="42"/>
      <c r="O14" s="42"/>
      <c r="P14" s="42"/>
      <c r="Q14" s="42"/>
      <c r="R14" s="42"/>
      <c r="S14" s="42"/>
      <c r="T14" s="42"/>
      <c r="U14" s="42"/>
      <c r="V14" s="42"/>
      <c r="W14" s="37" t="b">
        <v>0</v>
      </c>
    </row>
    <row r="15" spans="1:25" ht="28.7" customHeight="1" x14ac:dyDescent="0.25">
      <c r="A15" s="45"/>
      <c r="B15" s="342" t="s">
        <v>90</v>
      </c>
      <c r="C15" s="343"/>
      <c r="D15" s="344"/>
      <c r="E15" s="345"/>
      <c r="F15" s="345"/>
      <c r="G15" s="345"/>
      <c r="H15" s="345"/>
      <c r="I15" s="345"/>
      <c r="J15" s="346"/>
      <c r="K15" s="42"/>
      <c r="L15" s="42"/>
      <c r="M15" s="42"/>
      <c r="N15" s="42"/>
      <c r="O15" s="42"/>
      <c r="P15" s="42"/>
      <c r="Q15" s="42"/>
      <c r="R15" s="42"/>
      <c r="S15" s="42"/>
      <c r="T15" s="42"/>
      <c r="U15" s="42"/>
      <c r="V15" s="42"/>
      <c r="W15" s="37" t="b">
        <v>0</v>
      </c>
    </row>
    <row r="16" spans="1:25" ht="102.75" customHeight="1" x14ac:dyDescent="0.25">
      <c r="A16" s="45"/>
      <c r="B16" s="390" t="str">
        <f>'FY19 Project Request '!B17:J17</f>
        <v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initially estimated allocation percentage between all sources are as followed: 40% GoTriangle portion, 25% for the Wake County Tax District, 33% DO LRT and remaining approximately 2% split between the Durham County Tax District, and the Orange County Tax District. The ERP will enable better integration with Excel based templates from SWG Transit Partners and is compatible with GoTriangle's (Triangle Tax District Administrator)  new Financial System (Phase 1).  The approximate proportion of 2% is specifically allocated for Transit Services, Vehicle Purchases and Capital Development projects relevant to the Transit Plan. 
The project is broken into 3 phases:
Phase 1 – Financial Management System(s)
Phase 2 – Customer Relation(s) Management
Phase 3 – Project Management
The breakdown of allocation is detailed in the financial assumptions at the end of the sheet. </v>
      </c>
      <c r="C16" s="391"/>
      <c r="D16" s="391"/>
      <c r="E16" s="391"/>
      <c r="F16" s="391"/>
      <c r="G16" s="391"/>
      <c r="H16" s="392"/>
      <c r="I16" s="392"/>
      <c r="J16" s="393"/>
      <c r="K16" s="42"/>
      <c r="L16" s="42"/>
      <c r="M16" s="42"/>
      <c r="N16" s="42"/>
      <c r="O16" s="42"/>
      <c r="P16" s="42"/>
      <c r="Q16" s="42"/>
      <c r="R16" s="42"/>
      <c r="S16" s="42"/>
      <c r="T16" s="42"/>
      <c r="U16" s="42"/>
      <c r="V16" s="42"/>
      <c r="X16" s="160"/>
      <c r="Y16" s="160" t="b">
        <v>1</v>
      </c>
    </row>
    <row r="17" spans="1:28" ht="20.25" customHeight="1" x14ac:dyDescent="0.25">
      <c r="A17" s="45"/>
      <c r="B17" s="331" t="s">
        <v>228</v>
      </c>
      <c r="C17" s="331"/>
      <c r="D17" s="331"/>
      <c r="E17" s="147" t="str">
        <f>IF('FY19 Project Request '!Y35,"YES",IF('FY19 Project Request '!Y36,"NO",))</f>
        <v>NO</v>
      </c>
      <c r="F17" s="335"/>
      <c r="G17" s="336"/>
      <c r="H17" s="332"/>
      <c r="I17" s="333"/>
      <c r="J17" s="334"/>
      <c r="K17" s="42"/>
      <c r="L17" s="42"/>
      <c r="M17" s="42"/>
      <c r="N17" s="42"/>
      <c r="O17" s="42"/>
      <c r="P17" s="42"/>
      <c r="Q17" s="42"/>
      <c r="R17" s="42"/>
      <c r="S17" s="42"/>
      <c r="T17" s="42"/>
      <c r="U17" s="42"/>
      <c r="V17" s="42"/>
      <c r="X17" s="160" t="str">
        <f>'FY19 Project Request '!X19</f>
        <v>Operating</v>
      </c>
      <c r="Y17" s="160" t="b">
        <f>'FY19 Project Request '!Y19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60" t="str">
        <f>'FY19 Project Request '!X25</f>
        <v>Capital Development</v>
      </c>
      <c r="Y18" s="160" t="b">
        <f>'FY19 Project Request '!Y25</f>
        <v>0</v>
      </c>
    </row>
    <row r="19" spans="1:28" s="40" customFormat="1" ht="17.25" customHeight="1" x14ac:dyDescent="0.25">
      <c r="A19" s="75"/>
      <c r="B19" s="142" t="s">
        <v>271</v>
      </c>
      <c r="C19" s="77"/>
      <c r="D19" s="77"/>
      <c r="E19" s="77"/>
      <c r="F19" s="77"/>
      <c r="G19" s="77"/>
      <c r="H19" s="77"/>
      <c r="I19" s="77"/>
      <c r="J19" s="77"/>
      <c r="K19" s="47"/>
      <c r="L19" s="47"/>
      <c r="M19" s="47"/>
      <c r="N19" s="47"/>
      <c r="O19" s="47"/>
      <c r="P19" s="47"/>
      <c r="Q19" s="47"/>
      <c r="R19" s="47"/>
      <c r="S19" s="47"/>
      <c r="T19" s="47"/>
      <c r="U19" s="47"/>
      <c r="V19" s="47"/>
      <c r="X19" s="160" t="str">
        <f>'FY19 Project Request '!X26</f>
        <v>Capital Vehicle Acquisition</v>
      </c>
      <c r="Y19" s="160" t="b">
        <f>'FY19 Project Request '!Y26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60" t="str">
        <f>'FY19 Project Request '!X21</f>
        <v>Both</v>
      </c>
      <c r="Y20" s="160" t="b">
        <f>'FY19 Project Request '!Y21</f>
        <v>0</v>
      </c>
    </row>
    <row r="21" spans="1:28" ht="47.25" customHeight="1" x14ac:dyDescent="0.25">
      <c r="A21" s="72"/>
      <c r="B21" s="377" t="str">
        <f>'FY19 Project Request '!B22:C22</f>
        <v xml:space="preserve">GoTriangle will manage this technological project. </v>
      </c>
      <c r="C21" s="377"/>
      <c r="D21" s="377" t="str">
        <f>'FY19 Project Request '!D22:F22</f>
        <v xml:space="preserve"> It will serve GOTRIANGLE, Wake Transit Plan and Durham-Orange Transit Plan. </v>
      </c>
      <c r="E21" s="377"/>
      <c r="F21" s="377"/>
      <c r="G21" s="377" t="str">
        <f>'FY19 Project Request '!G22:J22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377"/>
      <c r="I21" s="377"/>
      <c r="J21" s="377"/>
      <c r="K21" s="42"/>
      <c r="L21" s="42"/>
      <c r="M21" s="42"/>
      <c r="N21" s="42"/>
      <c r="O21" s="42"/>
      <c r="P21" s="42"/>
      <c r="Q21" s="42"/>
      <c r="R21" s="42"/>
      <c r="S21" s="42"/>
      <c r="T21" s="42"/>
      <c r="U21" s="42"/>
      <c r="V21" s="42"/>
      <c r="X21" s="160" t="str">
        <f>'FY19 Project Request '!X22</f>
        <v>Operating - Administration</v>
      </c>
      <c r="Y21" s="160" t="b">
        <f>'FY19 Project Request '!Y22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60"/>
      <c r="Y22" s="160"/>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60"/>
      <c r="Y23" s="160"/>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60"/>
      <c r="Y24" s="160"/>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9" t="s">
        <v>200</v>
      </c>
      <c r="C27" s="269"/>
      <c r="D27" s="269"/>
      <c r="E27" s="269"/>
      <c r="F27" s="269"/>
      <c r="G27" s="269"/>
      <c r="H27" s="269"/>
      <c r="I27" s="269"/>
      <c r="J27" s="269"/>
      <c r="K27" s="42"/>
      <c r="L27" s="42"/>
      <c r="M27" s="42"/>
      <c r="N27" s="42"/>
      <c r="O27" s="42"/>
      <c r="P27" s="42"/>
      <c r="Q27" s="42"/>
      <c r="R27" s="42"/>
      <c r="S27" s="42"/>
      <c r="T27" s="42"/>
      <c r="U27" s="42"/>
      <c r="V27" s="42"/>
    </row>
    <row r="28" spans="1:28" s="40" customFormat="1" x14ac:dyDescent="0.25">
      <c r="A28" s="76"/>
      <c r="C28" s="339" t="s">
        <v>201</v>
      </c>
      <c r="D28" s="340"/>
      <c r="E28" s="341"/>
      <c r="F28" s="186" t="s">
        <v>202</v>
      </c>
      <c r="G28" s="186" t="s">
        <v>203</v>
      </c>
      <c r="H28" s="186" t="s">
        <v>204</v>
      </c>
      <c r="I28" s="186" t="s">
        <v>205</v>
      </c>
      <c r="J28" s="44"/>
      <c r="K28" s="44"/>
      <c r="L28" s="44"/>
      <c r="M28" s="44"/>
      <c r="N28" s="44"/>
      <c r="O28" s="44"/>
      <c r="P28" s="44"/>
      <c r="Q28" s="44"/>
      <c r="R28" s="44"/>
      <c r="S28" s="44"/>
      <c r="T28" s="44"/>
      <c r="U28" s="44"/>
      <c r="V28" s="44"/>
    </row>
    <row r="29" spans="1:28" ht="21" customHeight="1" x14ac:dyDescent="0.25">
      <c r="A29" s="74"/>
      <c r="B29" s="59" t="s">
        <v>92</v>
      </c>
      <c r="C29" s="337" t="str">
        <f>KPI_a</f>
        <v>CO-Specify Enter into a contract with the ERP developer contract.</v>
      </c>
      <c r="D29" s="338"/>
      <c r="E29" s="338"/>
      <c r="F29" s="158"/>
      <c r="G29" s="158"/>
      <c r="H29" s="158"/>
      <c r="I29" s="158"/>
      <c r="J29" s="44"/>
      <c r="K29" s="42"/>
      <c r="L29" s="42"/>
      <c r="M29" s="42"/>
      <c r="N29" s="42"/>
      <c r="O29" s="42"/>
      <c r="P29" s="42"/>
      <c r="Q29" s="42"/>
      <c r="R29" s="42"/>
      <c r="S29" s="42"/>
      <c r="T29" s="42"/>
      <c r="U29" s="42"/>
      <c r="V29" s="42"/>
    </row>
    <row r="30" spans="1:28" ht="21" customHeight="1" x14ac:dyDescent="0.25">
      <c r="A30" s="74"/>
      <c r="B30" s="59" t="s">
        <v>93</v>
      </c>
      <c r="C30" s="337" t="str">
        <f>KPI_b</f>
        <v>CO-Specify Develop the ERP System.</v>
      </c>
      <c r="D30" s="338"/>
      <c r="E30" s="338"/>
      <c r="F30" s="159"/>
      <c r="G30" s="159"/>
      <c r="H30" s="159"/>
      <c r="I30" s="159"/>
      <c r="J30" s="44"/>
      <c r="K30" s="42"/>
      <c r="L30" s="42"/>
      <c r="M30" s="42"/>
      <c r="N30" s="42"/>
      <c r="O30" s="42"/>
      <c r="P30" s="42"/>
      <c r="Q30" s="42"/>
      <c r="R30" s="42"/>
      <c r="S30" s="42"/>
      <c r="T30" s="42"/>
      <c r="U30" s="42"/>
      <c r="V30" s="42"/>
    </row>
    <row r="31" spans="1:28" ht="21" customHeight="1" x14ac:dyDescent="0.25">
      <c r="A31" s="74"/>
      <c r="B31" s="59" t="s">
        <v>94</v>
      </c>
      <c r="C31" s="337" t="str">
        <f>KPI_c</f>
        <v>CO-Specify Implement the ERP System.</v>
      </c>
      <c r="D31" s="338"/>
      <c r="E31" s="338"/>
      <c r="F31" s="159"/>
      <c r="G31" s="159"/>
      <c r="H31" s="159"/>
      <c r="I31" s="159"/>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94" t="s">
        <v>202</v>
      </c>
      <c r="C36" s="395"/>
      <c r="D36" s="394" t="s">
        <v>203</v>
      </c>
      <c r="E36" s="395"/>
      <c r="F36" s="394" t="s">
        <v>204</v>
      </c>
      <c r="G36" s="395"/>
      <c r="H36" s="394" t="s">
        <v>205</v>
      </c>
      <c r="I36" s="395"/>
      <c r="J36" s="42"/>
      <c r="K36" s="42"/>
      <c r="L36" s="42"/>
      <c r="M36" s="42"/>
      <c r="N36" s="42"/>
      <c r="O36" s="42"/>
      <c r="P36" s="42"/>
      <c r="Q36" s="42"/>
      <c r="R36" s="42"/>
      <c r="S36" s="42"/>
      <c r="T36" s="42"/>
      <c r="U36" s="42"/>
      <c r="V36" s="42"/>
      <c r="W36" s="42"/>
      <c r="X36" s="42"/>
      <c r="Y36" s="42"/>
      <c r="Z36" s="148"/>
    </row>
    <row r="37" spans="1:26" ht="180.75" customHeight="1" thickTop="1" x14ac:dyDescent="0.25">
      <c r="A37" s="45"/>
      <c r="B37" s="396"/>
      <c r="C37" s="397"/>
      <c r="D37" s="396"/>
      <c r="E37" s="397"/>
      <c r="F37" s="396"/>
      <c r="G37" s="397"/>
      <c r="H37" s="396"/>
      <c r="I37" s="397"/>
      <c r="J37" s="42"/>
      <c r="K37" s="42"/>
      <c r="L37" s="42"/>
      <c r="M37" s="42"/>
      <c r="N37" s="42"/>
      <c r="O37" s="42"/>
      <c r="P37" s="42"/>
      <c r="Q37" s="42"/>
      <c r="R37" s="42"/>
      <c r="S37" s="42"/>
      <c r="T37" s="42"/>
      <c r="U37" s="42"/>
      <c r="V37" s="42"/>
      <c r="W37" s="42"/>
      <c r="X37" s="42"/>
      <c r="Y37" s="42"/>
      <c r="Z37" s="148"/>
    </row>
    <row r="38" spans="1:26" ht="15.75" thickBot="1" x14ac:dyDescent="0.3">
      <c r="A38" s="53"/>
      <c r="B38" s="322" t="s">
        <v>207</v>
      </c>
      <c r="C38" s="323"/>
      <c r="D38" s="322" t="s">
        <v>207</v>
      </c>
      <c r="E38" s="323"/>
      <c r="F38" s="322" t="s">
        <v>207</v>
      </c>
      <c r="G38" s="323"/>
      <c r="H38" s="322" t="s">
        <v>207</v>
      </c>
      <c r="I38" s="323"/>
      <c r="J38" s="53"/>
      <c r="K38" s="42"/>
      <c r="L38" s="42"/>
      <c r="M38" s="42"/>
      <c r="N38" s="42"/>
      <c r="O38" s="42"/>
      <c r="P38" s="42"/>
      <c r="Q38" s="42"/>
      <c r="R38" s="42"/>
      <c r="S38" s="42"/>
      <c r="T38" s="42"/>
      <c r="U38" s="42"/>
      <c r="V38" s="42"/>
    </row>
    <row r="39" spans="1:26" ht="15.75" thickTop="1" x14ac:dyDescent="0.25">
      <c r="A39" s="45"/>
      <c r="B39" s="396"/>
      <c r="C39" s="397"/>
      <c r="D39" s="396"/>
      <c r="E39" s="397"/>
      <c r="F39" s="396"/>
      <c r="G39" s="397"/>
      <c r="H39" s="396"/>
      <c r="I39" s="39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3"/>
      <c r="C43" s="173"/>
      <c r="D43" s="173"/>
      <c r="E43" s="173"/>
      <c r="F43" s="173"/>
      <c r="G43" s="173"/>
      <c r="H43" s="173"/>
      <c r="I43" s="173"/>
      <c r="J43" s="173"/>
      <c r="K43" s="173"/>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6" t="s">
        <v>3</v>
      </c>
      <c r="C46" s="157"/>
      <c r="D46" s="188"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5" t="s">
        <v>208</v>
      </c>
      <c r="C47" s="151"/>
      <c r="D47" s="154">
        <v>858348</v>
      </c>
      <c r="E47" s="174">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5" t="s">
        <v>259</v>
      </c>
      <c r="C48" s="151"/>
      <c r="D48" s="155">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70" t="s">
        <v>214</v>
      </c>
      <c r="C49" s="171"/>
      <c r="D49" s="153">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6" t="s">
        <v>3</v>
      </c>
      <c r="C55" s="157"/>
      <c r="D55" s="188"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64" t="s">
        <v>209</v>
      </c>
      <c r="C56" s="264"/>
      <c r="D56" s="154"/>
      <c r="E56" s="174">
        <f>D57-D56</f>
        <v>1833333.33</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64" t="s">
        <v>258</v>
      </c>
      <c r="C57" s="264"/>
      <c r="D57" s="155">
        <f>'FY19 Project Request '!E139</f>
        <v>1833333.33</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70" t="s">
        <v>214</v>
      </c>
      <c r="C58" s="171"/>
      <c r="D58" s="153">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24BCEF41-DAEA-49EB-82E0-32FF1FF7D884}"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E8B1839-DE06-44CB-A0DC-1F804E0A8815}" scale="67" state="hidden">
      <selection activeCell="B16" sqref="B16:J16"/>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8"/>
  <legacyDrawing r:id="rId9"/>
  <mc:AlternateContent xmlns:mc="http://schemas.openxmlformats.org/markup-compatibility/2006">
    <mc:Choice Requires="x14">
      <controls>
        <mc:AlternateContent xmlns:mc="http://schemas.openxmlformats.org/markup-compatibility/2006">
          <mc:Choice Requires="x14">
            <control shapeId="12289" r:id="rId10"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1"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2"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1"/>
    <col min="2" max="2" width="17.625" style="101" bestFit="1" customWidth="1"/>
    <col min="3" max="3" width="9.875" style="101" customWidth="1"/>
    <col min="4" max="4" width="45.75" style="101" customWidth="1"/>
    <col min="5" max="5" width="16.875" style="101" customWidth="1"/>
    <col min="6" max="6" width="10.625" style="101" customWidth="1"/>
    <col min="7" max="7" width="10.875" style="101" customWidth="1"/>
    <col min="8" max="10" width="13.75" style="101" customWidth="1"/>
    <col min="11" max="11" width="18.5" style="101" customWidth="1"/>
    <col min="12" max="16384" width="9" style="101"/>
  </cols>
  <sheetData>
    <row r="1" spans="2:16" ht="58.9" customHeight="1" x14ac:dyDescent="0.35">
      <c r="B1" s="408" t="s">
        <v>165</v>
      </c>
      <c r="C1" s="409"/>
      <c r="D1" s="409"/>
      <c r="E1" s="409"/>
      <c r="F1" s="409"/>
      <c r="G1" s="409"/>
      <c r="H1" s="409"/>
      <c r="I1" s="409"/>
      <c r="J1" s="409"/>
      <c r="K1" s="409"/>
      <c r="O1" s="102"/>
      <c r="P1" s="102"/>
    </row>
    <row r="2" spans="2:16" s="105" customFormat="1" ht="31.5" x14ac:dyDescent="0.3">
      <c r="B2" s="410" t="s">
        <v>118</v>
      </c>
      <c r="C2" s="410"/>
      <c r="D2" s="410"/>
      <c r="E2" s="410"/>
      <c r="F2" s="410"/>
      <c r="G2" s="410"/>
      <c r="H2" s="410"/>
      <c r="I2" s="410"/>
      <c r="J2" s="410"/>
      <c r="K2" s="410"/>
      <c r="O2" s="106"/>
      <c r="P2" s="106"/>
    </row>
    <row r="3" spans="2:16" s="105" customFormat="1" ht="21" customHeight="1" x14ac:dyDescent="0.2">
      <c r="D3" s="107"/>
      <c r="E3" s="107"/>
      <c r="G3" s="411"/>
      <c r="H3" s="411"/>
      <c r="I3" s="104"/>
      <c r="J3" s="104"/>
      <c r="O3" s="106"/>
      <c r="P3" s="106"/>
    </row>
    <row r="4" spans="2:16" ht="21" customHeight="1" x14ac:dyDescent="0.25">
      <c r="D4" s="107"/>
      <c r="E4" s="107"/>
      <c r="F4" s="103"/>
      <c r="G4" s="412"/>
      <c r="H4" s="412"/>
      <c r="I4" s="104"/>
      <c r="J4" s="104"/>
      <c r="K4" s="105"/>
      <c r="L4" s="105"/>
      <c r="M4" s="105"/>
      <c r="O4" s="102"/>
      <c r="P4" s="102"/>
    </row>
    <row r="5" spans="2:16" ht="21" customHeight="1" x14ac:dyDescent="0.2">
      <c r="D5" s="107"/>
      <c r="E5" s="107"/>
      <c r="F5" s="108"/>
      <c r="G5" s="109"/>
      <c r="H5" s="109"/>
      <c r="I5" s="104"/>
      <c r="J5" s="104"/>
      <c r="K5" s="105"/>
      <c r="L5" s="105"/>
      <c r="M5" s="105"/>
      <c r="O5" s="102"/>
      <c r="P5" s="102"/>
    </row>
    <row r="6" spans="2:16" ht="21" customHeight="1" x14ac:dyDescent="0.25">
      <c r="D6" s="100"/>
      <c r="E6" s="100"/>
      <c r="H6" s="100"/>
      <c r="I6" s="103" t="s">
        <v>166</v>
      </c>
      <c r="J6" s="100"/>
    </row>
    <row r="7" spans="2:16" ht="21" customHeight="1" x14ac:dyDescent="0.25">
      <c r="D7" s="143" t="s">
        <v>167</v>
      </c>
      <c r="E7" s="144"/>
      <c r="H7" s="135"/>
      <c r="I7" s="413" t="s">
        <v>168</v>
      </c>
      <c r="J7" s="413"/>
      <c r="K7" s="110"/>
      <c r="L7" s="110"/>
      <c r="M7" s="110"/>
      <c r="O7" s="110"/>
      <c r="P7" s="110"/>
    </row>
    <row r="8" spans="2:16" ht="21" customHeight="1" x14ac:dyDescent="0.2">
      <c r="D8" s="415" t="s">
        <v>193</v>
      </c>
      <c r="E8" s="415"/>
      <c r="H8" s="136"/>
      <c r="I8" s="399" t="s">
        <v>169</v>
      </c>
      <c r="J8" s="400"/>
      <c r="K8" s="110"/>
      <c r="L8" s="110"/>
      <c r="M8" s="110"/>
      <c r="O8" s="110"/>
      <c r="P8" s="110"/>
    </row>
    <row r="9" spans="2:16" ht="21" customHeight="1" x14ac:dyDescent="0.2">
      <c r="D9" s="398" t="s">
        <v>170</v>
      </c>
      <c r="E9" s="398"/>
      <c r="H9" s="136"/>
      <c r="I9" s="399" t="s">
        <v>171</v>
      </c>
      <c r="J9" s="400"/>
      <c r="K9" s="110"/>
      <c r="L9" s="110"/>
      <c r="M9" s="110"/>
      <c r="O9" s="111"/>
      <c r="P9" s="111"/>
    </row>
    <row r="10" spans="2:16" ht="21" customHeight="1" x14ac:dyDescent="0.2">
      <c r="D10" s="398" t="s">
        <v>172</v>
      </c>
      <c r="E10" s="398"/>
      <c r="H10" s="136"/>
      <c r="I10" s="399" t="s">
        <v>173</v>
      </c>
      <c r="J10" s="400"/>
      <c r="K10" s="110"/>
      <c r="L10" s="110"/>
      <c r="M10" s="110"/>
      <c r="O10" s="111"/>
      <c r="P10" s="111"/>
    </row>
    <row r="11" spans="2:16" ht="21" customHeight="1" x14ac:dyDescent="0.2">
      <c r="D11" s="398" t="s">
        <v>174</v>
      </c>
      <c r="E11" s="398"/>
      <c r="H11" s="136"/>
      <c r="I11" s="399" t="s">
        <v>175</v>
      </c>
      <c r="J11" s="400"/>
      <c r="K11" s="110"/>
      <c r="L11" s="110"/>
      <c r="M11" s="110"/>
      <c r="O11" s="111"/>
      <c r="P11" s="111"/>
    </row>
    <row r="12" spans="2:16" ht="21" customHeight="1" x14ac:dyDescent="0.2">
      <c r="D12" s="403" t="s">
        <v>176</v>
      </c>
      <c r="E12" s="404"/>
      <c r="H12" s="136"/>
      <c r="I12" s="399" t="s">
        <v>177</v>
      </c>
      <c r="J12" s="400"/>
      <c r="K12" s="110"/>
      <c r="L12" s="110"/>
      <c r="M12" s="110"/>
      <c r="O12" s="111"/>
      <c r="P12" s="111"/>
    </row>
    <row r="13" spans="2:16" ht="21" customHeight="1" x14ac:dyDescent="0.2">
      <c r="D13" s="145" t="s">
        <v>178</v>
      </c>
      <c r="E13" s="146"/>
      <c r="H13" s="137"/>
      <c r="I13" s="399" t="s">
        <v>179</v>
      </c>
      <c r="J13" s="400"/>
      <c r="K13" s="110"/>
      <c r="L13" s="110"/>
      <c r="M13" s="110"/>
      <c r="O13" s="112"/>
      <c r="P13" s="112"/>
    </row>
    <row r="14" spans="2:16" ht="21" customHeight="1" x14ac:dyDescent="0.2">
      <c r="D14" s="407" t="s">
        <v>180</v>
      </c>
      <c r="E14" s="407"/>
      <c r="H14" s="138"/>
      <c r="I14" s="399" t="s">
        <v>181</v>
      </c>
      <c r="J14" s="400"/>
    </row>
    <row r="15" spans="2:16" ht="33.6" customHeight="1" x14ac:dyDescent="0.2"/>
    <row r="16" spans="2:16" s="114" customFormat="1" ht="51" customHeight="1" thickBot="1" x14ac:dyDescent="0.3">
      <c r="B16" s="134" t="s">
        <v>198</v>
      </c>
      <c r="C16" s="405" t="s">
        <v>186</v>
      </c>
      <c r="D16" s="406"/>
      <c r="E16" s="134" t="s">
        <v>182</v>
      </c>
      <c r="F16" s="134" t="s">
        <v>183</v>
      </c>
      <c r="G16" s="134" t="s">
        <v>187</v>
      </c>
      <c r="H16" s="134" t="s">
        <v>184</v>
      </c>
      <c r="I16" s="134" t="s">
        <v>188</v>
      </c>
      <c r="J16" s="134" t="s">
        <v>189</v>
      </c>
      <c r="K16" s="139" t="s">
        <v>190</v>
      </c>
    </row>
    <row r="17" spans="2:11" s="116" customFormat="1" ht="25.15" customHeight="1" thickTop="1" x14ac:dyDescent="0.25">
      <c r="B17" s="87"/>
      <c r="C17" s="420"/>
      <c r="D17" s="421"/>
      <c r="E17" s="87"/>
      <c r="F17" s="87"/>
      <c r="G17" s="87"/>
      <c r="H17" s="87"/>
      <c r="I17" s="87"/>
      <c r="J17" s="87"/>
      <c r="K17" s="65">
        <f>J17*G17</f>
        <v>0</v>
      </c>
    </row>
    <row r="18" spans="2:11" s="116" customFormat="1" ht="25.15" customHeight="1" x14ac:dyDescent="0.25">
      <c r="B18" s="87"/>
      <c r="C18" s="420"/>
      <c r="D18" s="421"/>
      <c r="E18" s="87"/>
      <c r="F18" s="87"/>
      <c r="G18" s="87"/>
      <c r="H18" s="87"/>
      <c r="I18" s="87"/>
      <c r="J18" s="87"/>
      <c r="K18" s="65">
        <f t="shared" ref="K18:K21" si="0">J18*G18</f>
        <v>0</v>
      </c>
    </row>
    <row r="19" spans="2:11" s="116" customFormat="1" ht="25.15" customHeight="1" x14ac:dyDescent="0.25">
      <c r="B19" s="87"/>
      <c r="C19" s="420"/>
      <c r="D19" s="421"/>
      <c r="E19" s="87"/>
      <c r="F19" s="87"/>
      <c r="G19" s="87"/>
      <c r="H19" s="87"/>
      <c r="I19" s="87"/>
      <c r="J19" s="87"/>
      <c r="K19" s="65">
        <f t="shared" si="0"/>
        <v>0</v>
      </c>
    </row>
    <row r="20" spans="2:11" s="116" customFormat="1" ht="25.15" customHeight="1" x14ac:dyDescent="0.25">
      <c r="B20" s="87"/>
      <c r="C20" s="420"/>
      <c r="D20" s="421"/>
      <c r="E20" s="87"/>
      <c r="F20" s="87"/>
      <c r="G20" s="87"/>
      <c r="H20" s="87"/>
      <c r="I20" s="87"/>
      <c r="J20" s="87"/>
      <c r="K20" s="65">
        <f t="shared" si="0"/>
        <v>0</v>
      </c>
    </row>
    <row r="21" spans="2:11" s="116" customFormat="1" ht="25.15" customHeight="1" x14ac:dyDescent="0.25">
      <c r="B21" s="87"/>
      <c r="C21" s="420"/>
      <c r="D21" s="421"/>
      <c r="E21" s="87"/>
      <c r="F21" s="87"/>
      <c r="G21" s="87"/>
      <c r="H21" s="87"/>
      <c r="I21" s="87"/>
      <c r="J21" s="87"/>
      <c r="K21" s="65">
        <f t="shared" si="0"/>
        <v>0</v>
      </c>
    </row>
    <row r="22" spans="2:11" s="116" customFormat="1" ht="39.6" hidden="1" customHeight="1" x14ac:dyDescent="0.25">
      <c r="C22" s="422" t="s">
        <v>185</v>
      </c>
      <c r="D22" s="423"/>
      <c r="E22" s="113" t="s">
        <v>182</v>
      </c>
      <c r="F22" s="113" t="s">
        <v>183</v>
      </c>
      <c r="G22" s="117"/>
      <c r="H22" s="118"/>
      <c r="I22" s="118"/>
      <c r="J22" s="118"/>
      <c r="K22" s="65"/>
    </row>
    <row r="23" spans="2:11" s="116" customFormat="1" ht="25.15" hidden="1" customHeight="1" x14ac:dyDescent="0.25">
      <c r="C23" s="416" t="s">
        <v>191</v>
      </c>
      <c r="D23" s="417"/>
      <c r="E23" s="119">
        <v>41640</v>
      </c>
      <c r="F23" s="115">
        <v>41820</v>
      </c>
      <c r="G23" s="120"/>
      <c r="H23" s="121"/>
      <c r="I23" s="121"/>
      <c r="J23" s="121"/>
      <c r="K23" s="65">
        <v>0</v>
      </c>
    </row>
    <row r="24" spans="2:11" s="116" customFormat="1" ht="25.15" hidden="1" customHeight="1" x14ac:dyDescent="0.25">
      <c r="C24" s="416" t="s">
        <v>192</v>
      </c>
      <c r="D24" s="417"/>
      <c r="E24" s="122">
        <v>41640</v>
      </c>
      <c r="F24" s="115">
        <v>41820</v>
      </c>
      <c r="G24" s="123"/>
      <c r="H24" s="121"/>
      <c r="I24" s="121"/>
      <c r="J24" s="121"/>
      <c r="K24" s="65">
        <v>0</v>
      </c>
    </row>
    <row r="25" spans="2:11" s="116" customFormat="1" ht="25.15" hidden="1" customHeight="1" x14ac:dyDescent="0.25">
      <c r="C25" s="418"/>
      <c r="D25" s="419"/>
      <c r="E25" s="119"/>
      <c r="F25" s="119"/>
      <c r="G25" s="123"/>
      <c r="H25" s="121"/>
      <c r="I25" s="121"/>
      <c r="J25" s="121"/>
      <c r="K25" s="65">
        <v>0</v>
      </c>
    </row>
    <row r="26" spans="2:11" s="116" customFormat="1" ht="25.15" hidden="1" customHeight="1" x14ac:dyDescent="0.25">
      <c r="C26" s="418"/>
      <c r="D26" s="419"/>
      <c r="E26" s="119"/>
      <c r="F26" s="119"/>
      <c r="G26" s="124"/>
      <c r="H26" s="125"/>
      <c r="I26" s="125"/>
      <c r="J26" s="125"/>
      <c r="K26" s="65">
        <v>0</v>
      </c>
    </row>
    <row r="27" spans="2:11" s="116" customFormat="1" ht="25.15" hidden="1" customHeight="1" x14ac:dyDescent="0.25">
      <c r="C27" s="424"/>
      <c r="D27" s="425"/>
      <c r="E27" s="126"/>
      <c r="F27" s="126"/>
      <c r="G27" s="127"/>
      <c r="H27" s="128"/>
      <c r="I27" s="128"/>
      <c r="J27" s="128"/>
      <c r="K27" s="65">
        <v>0</v>
      </c>
    </row>
    <row r="28" spans="2:11" s="116" customFormat="1" ht="25.15" customHeight="1" x14ac:dyDescent="0.25">
      <c r="C28" s="401"/>
      <c r="D28" s="401"/>
      <c r="E28" s="131"/>
      <c r="F28" s="131"/>
      <c r="G28" s="131"/>
      <c r="H28" s="132"/>
      <c r="I28" s="132"/>
      <c r="J28" s="132" t="s">
        <v>20</v>
      </c>
      <c r="K28" s="65">
        <f>SUM(K17:K21,K23:K27)</f>
        <v>0</v>
      </c>
    </row>
    <row r="29" spans="2:11" s="129" customFormat="1" ht="25.15" customHeight="1" x14ac:dyDescent="0.2">
      <c r="C29" s="402"/>
      <c r="D29" s="402"/>
      <c r="E29" s="133"/>
      <c r="F29" s="133"/>
      <c r="G29" s="133"/>
      <c r="H29" s="133"/>
      <c r="I29" s="133"/>
      <c r="J29" s="133"/>
    </row>
    <row r="30" spans="2:11" s="129" customFormat="1" ht="25.15" customHeight="1" x14ac:dyDescent="0.2"/>
    <row r="31" spans="2:11" s="129" customFormat="1" ht="25.15" customHeight="1" x14ac:dyDescent="0.2"/>
    <row r="32" spans="2:11" s="130" customFormat="1" ht="46.15" customHeight="1" x14ac:dyDescent="0.2">
      <c r="B32" s="414" t="s">
        <v>197</v>
      </c>
      <c r="C32" s="414"/>
      <c r="D32" s="414"/>
      <c r="E32" s="414"/>
      <c r="F32" s="414"/>
      <c r="G32" s="414"/>
      <c r="H32" s="414"/>
      <c r="I32" s="414"/>
      <c r="J32" s="414"/>
      <c r="K32" s="414"/>
    </row>
    <row r="72" ht="12.75" customHeight="1" x14ac:dyDescent="0.2"/>
    <row r="73" ht="12.75" customHeight="1" x14ac:dyDescent="0.2"/>
  </sheetData>
  <customSheetViews>
    <customSheetView guid="{24BCEF41-DAEA-49EB-82E0-32FF1FF7D884}"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4D895310-04B4-4FFF-ADA4-767CB2A31A78}" scale="40" showGridLines="0" hiddenRows="1" state="hidden">
      <selection activeCell="A6" sqref="A6:XFD15"/>
      <pageMargins left="0.7" right="0.7" top="0.75" bottom="0.75" header="0.3" footer="0.3"/>
    </customSheetView>
    <customSheetView guid="{4E8B1839-DE06-44CB-A0DC-1F804E0A8815}"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24BCEF41-DAEA-49EB-82E0-32FF1FF7D884}" state="hidden">
      <pageMargins left="0.7" right="0.7" top="0.75" bottom="0.75" header="0.3" footer="0.3"/>
    </customSheetView>
    <customSheetView guid="{A57ED495-A8F1-41AA-920B-D492B709C260}" state="hidden">
      <pageMargins left="0.7" right="0.7" top="0.75" bottom="0.75" header="0.3" footer="0.3"/>
    </customSheetView>
    <customSheetView guid="{4D895310-04B4-4FFF-ADA4-767CB2A31A78}" state="hidden">
      <pageMargins left="0.7" right="0.7" top="0.75" bottom="0.75" header="0.3" footer="0.3"/>
    </customSheetView>
    <customSheetView guid="{4E8B1839-DE06-44CB-A0DC-1F804E0A8815}"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6" t="s">
        <v>34</v>
      </c>
      <c r="B2" s="426"/>
      <c r="C2" s="426" t="s">
        <v>35</v>
      </c>
      <c r="D2" s="426"/>
      <c r="E2" s="427" t="s">
        <v>36</v>
      </c>
      <c r="F2" s="428"/>
      <c r="G2" s="428"/>
      <c r="H2" s="428" t="s">
        <v>37</v>
      </c>
      <c r="I2" s="428"/>
    </row>
    <row r="3" spans="1:9" x14ac:dyDescent="0.25">
      <c r="A3" s="429"/>
      <c r="B3" s="429"/>
      <c r="C3" s="429"/>
      <c r="D3" s="429"/>
      <c r="E3" s="430"/>
      <c r="F3" s="430"/>
      <c r="G3" s="430"/>
      <c r="H3" s="431">
        <f>I45</f>
        <v>0</v>
      </c>
      <c r="I3" s="431"/>
    </row>
    <row r="4" spans="1:9" x14ac:dyDescent="0.25">
      <c r="A4" s="429"/>
      <c r="B4" s="429"/>
      <c r="C4" s="429"/>
      <c r="D4" s="429"/>
      <c r="E4" s="432"/>
      <c r="F4" s="429"/>
      <c r="G4" s="429"/>
      <c r="H4" s="431"/>
      <c r="I4" s="431"/>
    </row>
    <row r="5" spans="1:9" x14ac:dyDescent="0.25">
      <c r="A5" s="426" t="s">
        <v>39</v>
      </c>
      <c r="B5" s="426"/>
      <c r="C5" s="426" t="s">
        <v>40</v>
      </c>
      <c r="D5" s="426"/>
      <c r="E5" s="426" t="s">
        <v>41</v>
      </c>
      <c r="F5" s="426"/>
      <c r="G5" s="426"/>
      <c r="H5" s="426"/>
      <c r="I5" s="426"/>
    </row>
    <row r="6" spans="1:9" x14ac:dyDescent="0.25">
      <c r="A6" s="433"/>
      <c r="B6" s="434"/>
      <c r="C6" s="433"/>
      <c r="D6" s="434"/>
      <c r="E6" s="429"/>
      <c r="F6" s="429"/>
      <c r="G6" s="429"/>
      <c r="H6" s="431">
        <f>I70</f>
        <v>0</v>
      </c>
      <c r="I6" s="431"/>
    </row>
    <row r="7" spans="1:9" x14ac:dyDescent="0.25">
      <c r="A7" s="436" t="s">
        <v>43</v>
      </c>
      <c r="B7" s="437"/>
      <c r="C7" s="26"/>
      <c r="D7" s="26"/>
      <c r="E7" s="26"/>
      <c r="F7" s="26"/>
      <c r="G7" s="26"/>
      <c r="H7" s="26"/>
      <c r="I7" s="27"/>
    </row>
    <row r="8" spans="1:9" ht="52.35" customHeight="1" x14ac:dyDescent="0.25">
      <c r="A8" s="438"/>
      <c r="B8" s="439"/>
      <c r="C8" s="439"/>
      <c r="D8" s="439"/>
      <c r="E8" s="439"/>
      <c r="F8" s="439"/>
      <c r="G8" s="439"/>
      <c r="H8" s="439"/>
      <c r="I8" s="440"/>
    </row>
    <row r="9" spans="1:9" x14ac:dyDescent="0.25">
      <c r="A9" s="441" t="s">
        <v>44</v>
      </c>
      <c r="B9" s="442"/>
      <c r="C9" s="442"/>
      <c r="D9" s="28"/>
      <c r="E9" s="29"/>
      <c r="F9" s="29"/>
      <c r="G9" s="29"/>
      <c r="H9" s="29"/>
      <c r="I9" s="30"/>
    </row>
    <row r="10" spans="1:9" x14ac:dyDescent="0.25">
      <c r="A10" s="443" t="s">
        <v>45</v>
      </c>
      <c r="B10" s="444"/>
      <c r="C10" s="444"/>
      <c r="D10" s="44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45"/>
      <c r="B14" s="446"/>
      <c r="C14" s="446"/>
      <c r="D14" s="446"/>
      <c r="E14" s="446"/>
      <c r="F14" s="446"/>
      <c r="G14" s="446"/>
      <c r="H14" s="446"/>
      <c r="I14" s="447"/>
    </row>
    <row r="15" spans="1:9" ht="16.5" x14ac:dyDescent="0.25">
      <c r="A15" s="34"/>
      <c r="B15" s="34"/>
      <c r="C15" s="34"/>
      <c r="D15" s="34"/>
      <c r="E15" s="34"/>
      <c r="F15" s="34"/>
      <c r="G15" s="34"/>
      <c r="H15" s="34"/>
      <c r="I15" s="34"/>
    </row>
    <row r="16" spans="1:9" ht="31.35" customHeight="1" x14ac:dyDescent="0.25">
      <c r="A16" s="435" t="s">
        <v>47</v>
      </c>
      <c r="B16" s="435"/>
      <c r="C16" s="435"/>
      <c r="D16" s="435"/>
      <c r="E16" s="435"/>
      <c r="F16" s="435"/>
      <c r="G16" s="435"/>
      <c r="H16" s="435"/>
      <c r="I16" s="435"/>
    </row>
    <row r="17" spans="1:9" ht="16.5" x14ac:dyDescent="0.25">
      <c r="A17" s="34"/>
      <c r="B17" s="34"/>
      <c r="C17" s="34"/>
      <c r="D17" s="34"/>
      <c r="E17" s="34"/>
      <c r="F17" s="34"/>
      <c r="G17" s="34"/>
      <c r="H17" s="34"/>
      <c r="I17" s="34"/>
    </row>
    <row r="18" spans="1:9" ht="39.75" customHeight="1" x14ac:dyDescent="0.25">
      <c r="A18" s="448"/>
      <c r="B18" s="449"/>
      <c r="C18" s="449"/>
      <c r="D18" s="449"/>
      <c r="E18" s="449"/>
      <c r="F18" s="449"/>
      <c r="G18" s="449"/>
      <c r="H18" s="449"/>
      <c r="I18" s="450"/>
    </row>
    <row r="19" spans="1:9" ht="8.1" customHeight="1" x14ac:dyDescent="0.25">
      <c r="A19" s="34"/>
      <c r="B19" s="34"/>
      <c r="C19" s="34"/>
      <c r="D19" s="34"/>
      <c r="E19" s="34"/>
      <c r="F19" s="34"/>
      <c r="G19" s="34"/>
      <c r="H19" s="34"/>
      <c r="I19" s="34"/>
    </row>
    <row r="20" spans="1:9" ht="15" customHeight="1" x14ac:dyDescent="0.25">
      <c r="A20" s="435" t="s">
        <v>48</v>
      </c>
      <c r="B20" s="435"/>
      <c r="C20" s="435"/>
      <c r="D20" s="435"/>
      <c r="E20" s="435"/>
      <c r="F20" s="435"/>
      <c r="G20" s="435"/>
      <c r="H20" s="435"/>
      <c r="I20" s="435"/>
    </row>
    <row r="21" spans="1:9" ht="16.5" x14ac:dyDescent="0.25">
      <c r="A21" s="34"/>
      <c r="B21" s="34"/>
      <c r="C21" s="34"/>
      <c r="D21" s="34"/>
      <c r="E21" s="34"/>
      <c r="F21" s="34"/>
      <c r="G21" s="34"/>
      <c r="H21" s="34"/>
      <c r="I21" s="34"/>
    </row>
    <row r="22" spans="1:9" ht="33" customHeight="1" x14ac:dyDescent="0.25">
      <c r="A22" s="448"/>
      <c r="B22" s="449"/>
      <c r="C22" s="449"/>
      <c r="D22" s="449"/>
      <c r="E22" s="449"/>
      <c r="F22" s="449"/>
      <c r="G22" s="449"/>
      <c r="H22" s="449"/>
      <c r="I22" s="450"/>
    </row>
    <row r="23" spans="1:9" x14ac:dyDescent="0.25">
      <c r="A23" s="451" t="s">
        <v>49</v>
      </c>
      <c r="B23" s="451"/>
      <c r="C23" s="451"/>
      <c r="D23" s="451"/>
      <c r="E23" s="451"/>
      <c r="F23" s="451"/>
      <c r="G23" s="451"/>
      <c r="H23" s="451"/>
      <c r="I23" s="451"/>
    </row>
    <row r="24" spans="1:9" x14ac:dyDescent="0.25">
      <c r="A24" s="435"/>
      <c r="B24" s="435"/>
      <c r="C24" s="435"/>
      <c r="D24" s="435"/>
      <c r="E24" s="435"/>
      <c r="F24" s="435"/>
      <c r="G24" s="435"/>
      <c r="H24" s="435"/>
      <c r="I24" s="435"/>
    </row>
    <row r="25" spans="1:9" ht="16.5" x14ac:dyDescent="0.25">
      <c r="A25" s="34"/>
      <c r="B25" s="34"/>
      <c r="C25" s="34"/>
      <c r="D25" s="34"/>
      <c r="E25" s="34"/>
      <c r="F25" s="34"/>
      <c r="G25" s="34"/>
      <c r="H25" s="34"/>
      <c r="I25" s="34"/>
    </row>
    <row r="26" spans="1:9" ht="31.35" customHeight="1" x14ac:dyDescent="0.25">
      <c r="A26" s="448"/>
      <c r="B26" s="449"/>
      <c r="C26" s="449"/>
      <c r="D26" s="449"/>
      <c r="E26" s="449"/>
      <c r="F26" s="449"/>
      <c r="G26" s="449"/>
      <c r="H26" s="449"/>
      <c r="I26" s="450"/>
    </row>
    <row r="27" spans="1:9" ht="16.5" x14ac:dyDescent="0.25">
      <c r="A27" s="34"/>
      <c r="B27" s="34"/>
      <c r="C27" s="34"/>
      <c r="D27" s="34"/>
      <c r="E27" s="34"/>
      <c r="F27" s="34"/>
      <c r="G27" s="34"/>
      <c r="H27" s="34"/>
      <c r="I27" s="34"/>
    </row>
    <row r="28" spans="1:9" ht="16.5" x14ac:dyDescent="0.25">
      <c r="A28" s="435" t="s">
        <v>50</v>
      </c>
      <c r="B28" s="435"/>
      <c r="C28" s="435"/>
      <c r="D28" s="435"/>
      <c r="E28" s="435"/>
      <c r="F28" s="435"/>
      <c r="G28" s="435"/>
      <c r="H28" s="435"/>
      <c r="I28" s="435"/>
    </row>
    <row r="29" spans="1:9" ht="16.5" x14ac:dyDescent="0.25">
      <c r="A29" s="34"/>
      <c r="B29" s="34"/>
      <c r="C29" s="34"/>
      <c r="D29" s="34"/>
      <c r="E29" s="34"/>
      <c r="F29" s="34"/>
      <c r="G29" s="34"/>
      <c r="H29" s="34"/>
      <c r="I29" s="34"/>
    </row>
    <row r="30" spans="1:9" ht="16.5" x14ac:dyDescent="0.25">
      <c r="A30" s="448"/>
      <c r="B30" s="449"/>
      <c r="C30" s="449"/>
      <c r="D30" s="449"/>
      <c r="E30" s="449"/>
      <c r="F30" s="449"/>
      <c r="G30" s="449"/>
      <c r="H30" s="449"/>
      <c r="I30" s="450"/>
    </row>
    <row r="31" spans="1:9" ht="16.5" x14ac:dyDescent="0.25">
      <c r="A31" s="34"/>
      <c r="B31" s="34"/>
      <c r="C31" s="34"/>
      <c r="D31" s="34"/>
      <c r="E31" s="34"/>
      <c r="F31" s="34"/>
      <c r="G31" s="34"/>
      <c r="H31" s="34"/>
      <c r="I31" s="34"/>
    </row>
    <row r="32" spans="1:9" ht="47.45" customHeight="1" x14ac:dyDescent="0.25">
      <c r="A32" s="435" t="s">
        <v>51</v>
      </c>
      <c r="B32" s="435"/>
      <c r="C32" s="435"/>
      <c r="D32" s="435"/>
      <c r="E32" s="435"/>
      <c r="F32" s="435"/>
      <c r="G32" s="435"/>
      <c r="H32" s="435"/>
      <c r="I32" s="435"/>
    </row>
    <row r="33" spans="1:9" ht="16.5" x14ac:dyDescent="0.25">
      <c r="A33" s="34"/>
      <c r="B33" s="34"/>
      <c r="C33" s="34"/>
      <c r="D33" s="34"/>
      <c r="E33" s="34"/>
      <c r="F33" s="34"/>
      <c r="G33" s="34"/>
      <c r="H33" s="34"/>
      <c r="I33" s="34"/>
    </row>
    <row r="34" spans="1:9" ht="33" customHeight="1" x14ac:dyDescent="0.25">
      <c r="A34" s="448"/>
      <c r="B34" s="449"/>
      <c r="C34" s="449"/>
      <c r="D34" s="449"/>
      <c r="E34" s="449"/>
      <c r="F34" s="449"/>
      <c r="G34" s="449"/>
      <c r="H34" s="449"/>
      <c r="I34" s="450"/>
    </row>
    <row r="37" spans="1:9" x14ac:dyDescent="0.25">
      <c r="A37" s="452" t="s">
        <v>12</v>
      </c>
      <c r="B37" s="452"/>
      <c r="C37" s="452"/>
      <c r="D37" s="452"/>
      <c r="E37" s="452"/>
      <c r="F37" s="452"/>
      <c r="G37" s="452"/>
      <c r="H37" s="452"/>
      <c r="I37" s="45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52" t="s">
        <v>4</v>
      </c>
      <c r="B49" s="452"/>
      <c r="C49" s="452"/>
      <c r="D49" s="452"/>
      <c r="E49" s="452"/>
      <c r="F49" s="452"/>
      <c r="G49" s="452"/>
      <c r="H49" s="452"/>
      <c r="I49" s="45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52" t="s">
        <v>42</v>
      </c>
      <c r="B62" s="452"/>
      <c r="C62" s="452"/>
      <c r="D62" s="452"/>
      <c r="E62" s="452"/>
      <c r="F62" s="452"/>
      <c r="G62" s="452"/>
      <c r="H62" s="452"/>
      <c r="I62" s="45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52" t="s">
        <v>52</v>
      </c>
      <c r="B74" s="452"/>
      <c r="C74" s="452"/>
      <c r="D74" s="452"/>
      <c r="E74" s="452"/>
      <c r="F74" s="452"/>
      <c r="G74" s="452"/>
      <c r="H74" s="452"/>
      <c r="I74" s="45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53"/>
      <c r="B91" s="454"/>
      <c r="C91" s="454"/>
      <c r="D91" s="454"/>
      <c r="E91" s="454"/>
      <c r="F91" s="454"/>
      <c r="G91" s="454"/>
      <c r="H91" s="455"/>
    </row>
    <row r="93" spans="1:9" ht="59.1" customHeight="1" x14ac:dyDescent="0.25">
      <c r="A93" s="453"/>
      <c r="B93" s="454"/>
      <c r="C93" s="454"/>
      <c r="D93" s="454"/>
      <c r="E93" s="454"/>
      <c r="F93" s="454"/>
      <c r="G93" s="454"/>
      <c r="H93" s="455"/>
    </row>
  </sheetData>
  <customSheetViews>
    <customSheetView guid="{24BCEF41-DAEA-49EB-82E0-32FF1FF7D884}"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4D895310-04B4-4FFF-ADA4-767CB2A31A78}"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 guid="{4E8B1839-DE06-44CB-A0DC-1F804E0A8815}" state="hidden" topLeftCell="A53">
      <selection activeCell="A9" sqref="A9:I9"/>
      <rowBreaks count="2" manualBreakCount="2">
        <brk id="35" max="16383" man="1"/>
        <brk id="86" max="16383" man="1"/>
      </rowBreaks>
      <pageMargins left="0.7" right="0.7" top="0.75" bottom="0.75" header="0.3" footer="0.3"/>
      <pageSetup scale="80" orientation="portrait" verticalDpi="0" r:id="rId4"/>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5"/>
  <headerFooter>
    <oddHeader xml:space="preserve">&amp;C&amp;14Wake Transit Plan
Project Request Form </oddHeader>
  </headerFooter>
  <rowBreaks count="2" manualBreakCount="2">
    <brk id="35" max="16383" man="1"/>
    <brk id="86" max="16383" man="1"/>
  </rowBreaks>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727175-DC47-4240-9783-CA35FAB50E7A}">
  <ds:schemaRefs>
    <ds:schemaRef ds:uri="http://schemas.openxmlformats.org/package/2006/metadata/core-properties"/>
    <ds:schemaRef ds:uri="http://purl.org/dc/terms/"/>
    <ds:schemaRef ds:uri="http://purl.org/dc/elements/1.1/"/>
    <ds:schemaRef ds:uri="http://purl.org/dc/dcmitype/"/>
    <ds:schemaRef ds:uri="http://schemas.microsoft.com/office/2006/documentManagement/type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Company>DCHC MPO</Company>
  <LinksUpToDate>false</LinksUpToDate>
  <SharedDoc>false</SharedDoc>
  <HyperlinkBase>http://www.dchcmpo.org/programs/transit/staff_working_group/default.asp</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keywords>FY19</cp:keywords>
  <dc:description>D-O SWG FY19 Workplan
</dc:description>
  <cp:lastModifiedBy>Lenovo User</cp:lastModifiedBy>
  <cp:lastPrinted>2017-11-16T15:17:41Z</cp:lastPrinted>
  <dcterms:created xsi:type="dcterms:W3CDTF">2017-01-26T15:15:03Z</dcterms:created>
  <dcterms:modified xsi:type="dcterms:W3CDTF">2018-03-17T14:15:46Z</dcterms:modified>
  <cp:contentStatus>Not in Plan</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