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GoTriangle March 16 Update sheets\"/>
    </mc:Choice>
  </mc:AlternateContent>
  <workbookProtection revisionsAlgorithmName="SHA-512" revisionsHashValue="tH1KYTadLP4wB+Lnp9LS1ydJ7RWWQiTfgy+AZcMfc5BkTfu98UOr8SUKQs5K70zfvAzf8v4acZnRspXUFic4KQ==" revisionsSaltValue="mi4UlTHhdYBsyz04L3SOcQ=="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 name="Z_DC333770_F6D6_4D2B_BA2E_91101F197000_.wvu.Cols" localSheetId="2" hidden="1">'Exhibit A'!$V:$AC</definedName>
    <definedName name="Z_DC333770_F6D6_4D2B_BA2E_91101F197000_.wvu.Cols" localSheetId="1" hidden="1">'FY19 Project Reporting'!$V:$AD</definedName>
    <definedName name="Z_DC333770_F6D6_4D2B_BA2E_91101F197000_.wvu.FilterData" localSheetId="0" hidden="1">'FY19 Project Request '!$X$3:$X$12</definedName>
    <definedName name="Z_DC333770_F6D6_4D2B_BA2E_91101F197000_.wvu.PrintArea" localSheetId="2" hidden="1">'Exhibit A'!$A$1:$K$44</definedName>
    <definedName name="Z_DC333770_F6D6_4D2B_BA2E_91101F197000_.wvu.PrintArea" localSheetId="5" hidden="1">'FY19 Exhibit A - Draft'!$A$1:$K$63</definedName>
    <definedName name="Z_DC333770_F6D6_4D2B_BA2E_91101F197000_.wvu.PrintArea" localSheetId="1" hidden="1">'FY19 Project Reporting'!$A$1:$K$65</definedName>
    <definedName name="Z_DC333770_F6D6_4D2B_BA2E_91101F197000_.wvu.PrintArea" localSheetId="0" hidden="1">'FY19 Project Request '!$A$1:$K$148</definedName>
    <definedName name="Z_DC333770_F6D6_4D2B_BA2E_91101F197000_.wvu.PrintArea" localSheetId="4" hidden="1">'ProjReport Instructions'!$A$1:$C$62</definedName>
    <definedName name="Z_DC333770_F6D6_4D2B_BA2E_91101F197000_.wvu.PrintArea" localSheetId="3" hidden="1">'ProjReq Instructions'!$A$1:$C$192</definedName>
    <definedName name="Z_DC333770_F6D6_4D2B_BA2E_91101F197000_.wvu.Rows" localSheetId="6" hidden="1">'End-of-Year Reconciliations'!$22:$27</definedName>
    <definedName name="Z_DC333770_F6D6_4D2B_BA2E_91101F197000_.wvu.Rows" localSheetId="0" hidden="1">'FY19 Project Request '!$93:$96</definedName>
  </definedNames>
  <calcPr calcId="152511"/>
  <customWorkbookViews>
    <customWorkbookView name="Kevin Lewis - Personal View" guid="{DC333770-F6D6-4D2B-BA2E-91101F197000}" mergeInterval="0" personalView="1" maximized="1" xWindow="-8" yWindow="-8" windowWidth="1296" windowHeight="1000" activeSheetId="1"/>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92" i="1" s="1"/>
  <c r="D118" i="1"/>
  <c r="D123" i="1" s="1"/>
  <c r="D127" i="1" s="1"/>
  <c r="F101" i="1" l="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F7070DE6-C3DD-40E1-8327-9D374C1CE895}" shapeId="0">
      <text>
        <r>
          <rPr>
            <b/>
            <sz val="9"/>
            <color indexed="81"/>
            <rFont val="Tahoma"/>
            <family val="2"/>
          </rPr>
          <t>Praveen Sridharan:</t>
        </r>
        <r>
          <rPr>
            <sz val="9"/>
            <color indexed="81"/>
            <rFont val="Tahoma"/>
            <family val="2"/>
          </rPr>
          <t xml:space="preserve">
Replicated from Request Form</t>
        </r>
      </text>
    </comment>
    <comment ref="D10" authorId="0" guid="{A0E058DA-2118-48F7-92F8-D8817452685D}"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6FA0DB84-7369-412E-8BEA-62A9D223728C}" shapeId="0">
      <text>
        <r>
          <rPr>
            <b/>
            <sz val="9"/>
            <color indexed="81"/>
            <rFont val="Tahoma"/>
            <family val="2"/>
          </rPr>
          <t>Praveen Sridharan:</t>
        </r>
        <r>
          <rPr>
            <sz val="9"/>
            <color indexed="81"/>
            <rFont val="Tahoma"/>
            <family val="2"/>
          </rPr>
          <t xml:space="preserve">
Replicated from Request Form</t>
        </r>
      </text>
    </comment>
    <comment ref="D10" authorId="0" guid="{44586BE2-878C-4E71-845D-3C08621CDA03}"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809C1587-AB00-457E-B4D9-0F254B98B876}" shapeId="0">
      <text>
        <r>
          <rPr>
            <b/>
            <sz val="9"/>
            <color indexed="81"/>
            <rFont val="Tahoma"/>
            <family val="2"/>
          </rPr>
          <t>Praveen Sridharan:</t>
        </r>
        <r>
          <rPr>
            <sz val="9"/>
            <color indexed="81"/>
            <rFont val="Tahoma"/>
            <family val="2"/>
          </rPr>
          <t xml:space="preserve">
Replicated from Request Form</t>
        </r>
      </text>
    </comment>
    <comment ref="D10" authorId="0" guid="{27FB49B7-AB21-42C7-9AAA-A7A252AB91D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D657728C-295D-45AE-B20E-0648E46FEF45}" shapeId="0">
      <text>
        <r>
          <rPr>
            <b/>
            <sz val="9"/>
            <color indexed="81"/>
            <rFont val="Tahoma"/>
            <family val="2"/>
          </rPr>
          <t>Ren Wiles:</t>
        </r>
        <r>
          <rPr>
            <sz val="9"/>
            <color indexed="81"/>
            <rFont val="Tahoma"/>
            <family val="2"/>
          </rPr>
          <t xml:space="preserve">
Linked to cell below. 
</t>
        </r>
      </text>
    </comment>
    <comment ref="E4" authorId="0" guid="{9E33619F-6D90-4227-9370-66325C5B7A5C}" shapeId="0">
      <text>
        <r>
          <rPr>
            <b/>
            <sz val="9"/>
            <color indexed="81"/>
            <rFont val="Tahoma"/>
            <family val="2"/>
          </rPr>
          <t>Ren Wiles:</t>
        </r>
        <r>
          <rPr>
            <sz val="9"/>
            <color indexed="81"/>
            <rFont val="Tahoma"/>
            <family val="2"/>
          </rPr>
          <t xml:space="preserve">
Enter Contact E-mail
</t>
        </r>
      </text>
    </comment>
    <comment ref="E6" authorId="0" guid="{5C369079-F477-4FEA-8B43-732C4142E797}" shapeId="0">
      <text>
        <r>
          <rPr>
            <b/>
            <sz val="9"/>
            <color indexed="81"/>
            <rFont val="Tahoma"/>
            <family val="2"/>
          </rPr>
          <t>Ren Wiles:</t>
        </r>
        <r>
          <rPr>
            <sz val="9"/>
            <color indexed="81"/>
            <rFont val="Tahoma"/>
            <family val="2"/>
          </rPr>
          <t xml:space="preserve">
Add Notes.</t>
        </r>
      </text>
    </comment>
    <comment ref="A8" authorId="0" guid="{7CD5E82D-EA95-4EDC-99CF-6C49D606DD20}" shapeId="0">
      <text>
        <r>
          <rPr>
            <b/>
            <sz val="9"/>
            <color indexed="81"/>
            <rFont val="Tahoma"/>
            <family val="2"/>
          </rPr>
          <t>Ren Wiles:</t>
        </r>
        <r>
          <rPr>
            <sz val="9"/>
            <color indexed="81"/>
            <rFont val="Tahoma"/>
            <family val="2"/>
          </rPr>
          <t xml:space="preserve">
Insert narrative description of project</t>
        </r>
      </text>
    </comment>
    <comment ref="C64" authorId="0" guid="{525FD185-15A4-44F8-A5AD-24E7AB32150E}" shapeId="0">
      <text>
        <r>
          <rPr>
            <b/>
            <sz val="9"/>
            <color indexed="81"/>
            <rFont val="Tahoma"/>
            <family val="2"/>
          </rPr>
          <t>Ren Wiles:</t>
        </r>
        <r>
          <rPr>
            <sz val="9"/>
            <color indexed="81"/>
            <rFont val="Tahoma"/>
            <family val="2"/>
          </rPr>
          <t xml:space="preserve">
Allows for growth rate from Year 2 to 4.</t>
        </r>
      </text>
    </comment>
    <comment ref="F64" authorId="0" guid="{163271F7-B9A9-40C6-893A-A17B5CBBED3B}"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E31FA410-F6BE-48DD-9A35-721B07002BB0}" shapeId="0">
      <text>
        <r>
          <rPr>
            <b/>
            <sz val="9"/>
            <color indexed="81"/>
            <rFont val="Tahoma"/>
            <family val="2"/>
          </rPr>
          <t>Ren Wiles:</t>
        </r>
        <r>
          <rPr>
            <sz val="9"/>
            <color indexed="81"/>
            <rFont val="Tahoma"/>
            <family val="2"/>
          </rPr>
          <t xml:space="preserve">
Enter Contact E-mail
</t>
        </r>
      </text>
    </comment>
    <comment ref="A6" authorId="0" guid="{CA706CA9-4E40-4342-A90A-336DD9227C2C}" shapeId="0">
      <text>
        <r>
          <rPr>
            <b/>
            <sz val="9"/>
            <color indexed="81"/>
            <rFont val="Tahoma"/>
            <family val="2"/>
          </rPr>
          <t>Ren Wiles:</t>
        </r>
        <r>
          <rPr>
            <sz val="9"/>
            <color indexed="81"/>
            <rFont val="Tahoma"/>
            <family val="2"/>
          </rPr>
          <t xml:space="preserve">
Insert narrative description of project</t>
        </r>
      </text>
    </comment>
    <comment ref="C58" authorId="0" guid="{9799EE16-88F9-4964-AB3E-7BD36C26762A}" shapeId="0">
      <text>
        <r>
          <rPr>
            <b/>
            <sz val="9"/>
            <color indexed="81"/>
            <rFont val="Tahoma"/>
            <family val="2"/>
          </rPr>
          <t>Ren Wiles:</t>
        </r>
        <r>
          <rPr>
            <sz val="9"/>
            <color indexed="81"/>
            <rFont val="Tahoma"/>
            <family val="2"/>
          </rPr>
          <t xml:space="preserve">
Allows for growth rate from Year 2 to 4.</t>
        </r>
      </text>
    </comment>
    <comment ref="F58" authorId="0" guid="{1F1A8628-80A5-4F8A-8569-2274E7B53A7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B256A04F-0189-436E-B846-FA1E680EFFE8}" shapeId="0">
      <text>
        <r>
          <rPr>
            <b/>
            <sz val="9"/>
            <color indexed="81"/>
            <rFont val="Tahoma"/>
            <family val="2"/>
          </rPr>
          <t>Ren Wiles:</t>
        </r>
        <r>
          <rPr>
            <sz val="9"/>
            <color indexed="81"/>
            <rFont val="Tahoma"/>
            <family val="2"/>
          </rPr>
          <t xml:space="preserve">
Enter Contact E-mail
</t>
        </r>
      </text>
    </comment>
    <comment ref="A6" authorId="0" guid="{333DF965-5230-4BE4-94C0-B6C560347B43}" shapeId="0">
      <text>
        <r>
          <rPr>
            <b/>
            <sz val="9"/>
            <color indexed="81"/>
            <rFont val="Tahoma"/>
            <family val="2"/>
          </rPr>
          <t>Ren Wiles:</t>
        </r>
        <r>
          <rPr>
            <sz val="9"/>
            <color indexed="81"/>
            <rFont val="Tahoma"/>
            <family val="2"/>
          </rPr>
          <t xml:space="preserve">
Insert narrative description of project</t>
        </r>
      </text>
    </comment>
    <comment ref="C58" authorId="0" guid="{AE43F1B3-8554-442B-A522-7C558534E22F}" shapeId="0">
      <text>
        <r>
          <rPr>
            <b/>
            <sz val="9"/>
            <color indexed="81"/>
            <rFont val="Tahoma"/>
            <family val="2"/>
          </rPr>
          <t>Ren Wiles:</t>
        </r>
        <r>
          <rPr>
            <sz val="9"/>
            <color indexed="81"/>
            <rFont val="Tahoma"/>
            <family val="2"/>
          </rPr>
          <t xml:space="preserve">
Allows for growth rate from Year 2 to 4.</t>
        </r>
      </text>
    </comment>
    <comment ref="F58" authorId="0" guid="{96DBCD7D-5DEF-40D9-9A9C-8BFAF6899A96}"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<sst xmlns="http://schemas.openxmlformats.org/spreadsheetml/2006/main" count="727" uniqueCount="379">
  <si>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</si>
  <si>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</si>
  <si>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</si>
  <si>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</si>
  <si>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</si>
  <si>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</si>
  <si>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</si>
  <si>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</si>
  <si>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</si>
  <si>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</si>
  <si>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</si>
  <si>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</si>
  <si>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</si>
  <si>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</si>
  <si>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</si>
  <si>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</si>
  <si>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</si>
  <si>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</si>
  <si>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</si>
  <si>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</si>
  <si>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</si>
  <si>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</si>
  <si>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</si>
  <si>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</si>
  <si>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</si>
  <si>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</si>
  <si>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</si>
  <si>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</si>
  <si>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</si>
  <si>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</si>
  <si>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</si>
  <si>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</si>
  <si>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</si>
  <si>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</si>
  <si>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</si>
  <si>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</si>
  <si>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</si>
  <si>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</si>
  <si>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</si>
  <si>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</si>
  <si>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</si>
  <si>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</si>
  <si>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</si>
  <si>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</si>
  <si>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</si>
  <si>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</si>
  <si>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</si>
  <si>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</si>
  <si>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</si>
  <si>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</si>
  <si>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</si>
  <si>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</si>
  <si>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</si>
  <si>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</si>
  <si>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</si>
  <si>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</si>
  <si>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</si>
  <si>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</si>
  <si>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</si>
  <si>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</si>
  <si>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</si>
  <si>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</si>
  <si>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</si>
  <si>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</si>
  <si>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</si>
  <si>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</si>
  <si>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</si>
  <si>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</si>
  <si>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</si>
  <si>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</si>
  <si>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</si>
  <si>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</si>
  <si>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</si>
  <si>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</si>
  <si>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</si>
  <si>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</si>
  <si>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</si>
  <si>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</si>
  <si>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</si>
  <si>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</si>
  <si>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</si>
  <si>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</si>
  <si>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</si>
  <si>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</si>
  <si>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</si>
  <si>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</si>
  <si>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</si>
  <si>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</si>
  <si>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</si>
  <si>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</si>
  <si>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</si>
  <si>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</si>
  <si>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</si>
  <si>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</si>
  <si>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</si>
  <si>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</si>
  <si>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</si>
  <si>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</si>
  <si>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</si>
  <si>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</si>
  <si>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</si>
  <si>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</si>
  <si>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</si>
  <si>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</si>
  <si>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</si>
  <si>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</si>
  <si>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</si>
  <si>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</si>
  <si>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</si>
  <si>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</si>
  <si>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</si>
  <si>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</si>
  <si>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</si>
  <si>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</si>
  <si>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</si>
  <si>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</si>
  <si>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</si>
  <si>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</si>
  <si>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</si>
  <si>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</si>
  <si>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</si>
  <si>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</si>
  <si>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</si>
  <si>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</si>
  <si>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</si>
  <si>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</si>
  <si>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</si>
  <si>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</si>
  <si>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</si>
  <si>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</si>
  <si>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</si>
  <si>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</si>
  <si>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</si>
  <si>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</si>
  <si>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</si>
  <si>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</si>
  <si>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</si>
  <si>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</si>
  <si>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</si>
  <si>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</si>
  <si>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</si>
  <si>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</si>
  <si>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</si>
  <si>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</si>
  <si>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</si>
  <si>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</si>
  <si>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</si>
  <si>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</si>
  <si>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</si>
  <si>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</si>
  <si>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</si>
  <si>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</si>
  <si>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</si>
  <si>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</si>
  <si>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</si>
  <si>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</si>
  <si>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</si>
  <si>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</si>
  <si>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</si>
  <si>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</si>
  <si>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</si>
  <si>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</si>
  <si>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</si>
  <si>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</si>
  <si>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</si>
  <si>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</si>
  <si>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</si>
  <si>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</si>
  <si>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</si>
  <si>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</si>
  <si>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</si>
  <si>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</si>
  <si>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</si>
  <si>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</si>
  <si>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</si>
  <si>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</si>
  <si>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</si>
  <si>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</si>
  <si>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</si>
  <si>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</si>
  <si>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</si>
  <si>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</si>
  <si>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</si>
  <si>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</si>
  <si>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</si>
  <si>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</si>
  <si>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</si>
  <si>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</si>
  <si>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</si>
  <si>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</si>
  <si>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</si>
  <si>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</si>
  <si>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</si>
  <si>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</si>
  <si>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</si>
  <si>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</si>
  <si>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</si>
  <si>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</si>
  <si>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</si>
  <si>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</si>
  <si>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</si>
  <si>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</si>
  <si>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</si>
  <si>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</si>
  <si>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</si>
  <si>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</si>
  <si>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</si>
  <si>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</si>
  <si>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</si>
  <si>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</si>
  <si>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</si>
  <si>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</si>
  <si>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</si>
  <si>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</si>
  <si>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</si>
  <si>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</si>
  <si>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</si>
  <si>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</si>
  <si>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</si>
  <si>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</si>
  <si>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</si>
  <si>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</si>
  <si>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</si>
  <si>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</si>
  <si>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</si>
  <si>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</si>
  <si>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</si>
  <si>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</si>
  <si>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</si>
  <si>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</si>
  <si>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</si>
  <si>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</si>
  <si>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</si>
  <si>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</si>
  <si>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</si>
  <si>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</si>
  <si>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</si>
  <si>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</si>
  <si>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</si>
  <si>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</si>
  <si>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</si>
  <si>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</si>
  <si>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</si>
  <si>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</si>
  <si>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</si>
  <si>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</si>
  <si>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</si>
  <si>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</si>
  <si>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</si>
  <si>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</si>
  <si>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</si>
  <si>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</si>
  <si>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</si>
  <si>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</si>
  <si>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</si>
  <si>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</si>
  <si>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</si>
  <si>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</si>
  <si>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</si>
  <si>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</si>
  <si>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</si>
  <si>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</si>
  <si>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</si>
  <si>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</si>
  <si>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</si>
  <si>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</si>
  <si>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</si>
  <si>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</si>
  <si>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</si>
  <si>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</si>
  <si>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</si>
  <si>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</si>
  <si>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</si>
  <si>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</si>
  <si>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</si>
  <si>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</si>
  <si>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</si>
  <si>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</si>
  <si>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</si>
  <si>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</si>
  <si>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</si>
  <si>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</si>
  <si>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</si>
  <si>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</si>
  <si>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</si>
  <si>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</si>
  <si>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</si>
  <si>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</si>
  <si>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</si>
  <si>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</si>
  <si>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</si>
  <si>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</si>
  <si>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</si>
  <si>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</si>
  <si>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</si>
  <si>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</si>
  <si>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</si>
  <si>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</si>
  <si>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</si>
  <si>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</si>
  <si>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</si>
  <si>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</si>
  <si>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</si>
  <si>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</si>
  <si>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</si>
  <si>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</si>
  <si>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</si>
  <si>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</si>
  <si>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</si>
  <si>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</si>
  <si>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</si>
  <si>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</si>
  <si>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</si>
  <si>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</si>
  <si>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</si>
  <si>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</si>
  <si>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</si>
  <si>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</si>
  <si>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</si>
  <si>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</si>
  <si>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</si>
  <si>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</si>
  <si>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</si>
  <si>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</si>
  <si>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</si>
  <si>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</si>
  <si>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</si>
  <si>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</si>
  <si>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</si>
  <si>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</si>
  <si>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</si>
  <si>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</si>
  <si>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</si>
  <si>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</si>
  <si>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</si>
  <si>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</si>
  <si>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</si>
  <si>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</si>
  <si>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</si>
  <si>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</si>
  <si>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</si>
  <si>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</si>
  <si>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</si>
  <si>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</si>
  <si>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</si>
  <si>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</si>
  <si>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</si>
  <si>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</si>
  <si>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</si>
  <si>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</si>
  <si>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</si>
  <si>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</si>
  <si>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</si>
  <si>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</si>
  <si>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</si>
  <si>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</si>
  <si>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</si>
  <si>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</si>
  <si>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</si>
  <si>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</si>
  <si>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</si>
  <si>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Kevin Lewis</t>
  </si>
  <si>
    <t>klewis@gotriangle.org</t>
  </si>
  <si>
    <t>Pre-project Development Phase</t>
  </si>
  <si>
    <t>To better serve our transit users, a more centerally located RTC will allow for more efficient service and easier access.</t>
  </si>
  <si>
    <t>We will look for other forms of funding.</t>
  </si>
  <si>
    <t>N/A</t>
  </si>
  <si>
    <t>Determining a new location for the RTC will create a more efficient network.</t>
  </si>
  <si>
    <t>Land acquisition and development costs</t>
  </si>
  <si>
    <t>Determination of new RTC location</t>
  </si>
  <si>
    <t>Determination of how the RTC will assist with creating a more efficient transit system</t>
  </si>
  <si>
    <t>While this project is simply studying available land, the ultimate results of this project will lead to the construction of a new RTC.</t>
  </si>
  <si>
    <t>TBD by study outcome</t>
  </si>
  <si>
    <t>All transit users</t>
  </si>
  <si>
    <t>Improve transit efficiency</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</si>
  <si>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</si>
  <si>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 xml:space="preserve">  Other (Wake Co)</t>
  </si>
  <si>
    <t>New Regional Transit Center Facility Feasibility Study</t>
  </si>
  <si>
    <t>A feasibility study to deterimine the best location for a new Regional Transit Center Facility, taking into consideration current and future planned routes, land use, supply, price, and future needs. If funds allow, prelimiary deisgn will be included as well.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Wake-25% Durham-12.5%Orange).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</si>
</sst>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8"/>
      <color theme="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2" fillId="0" borderId="0" applyNumberFormat="0" applyFill="0" applyBorder="0" applyAlignment="0" applyProtection="0"/>
    <xf numFmtId="0" fontId="52" fillId="0" borderId="0"/>
    <xf numFmtId="0" fontId="59" fillId="0" borderId="0" applyNumberFormat="0" applyFill="0" applyBorder="0" applyAlignment="0" applyProtection="0"/>
    <xf numFmtId="44" fontId="52" fillId="0" borderId="0" applyFont="0" applyFill="0" applyBorder="0" applyAlignment="0" applyProtection="0"/>
    <xf numFmtId="0" fontId="52" fillId="0" borderId="0"/>
    <xf numFmtId="44" fontId="52" fillId="0" borderId="0" applyFont="0" applyFill="0" applyBorder="0" applyAlignment="0" applyProtection="0"/>
  </cellStyleXfs>
  <cellXfs count="447">
    <xf numFmtId="0" fontId="0" fillId="0" borderId="0" xfId="0"/>
    <xf numFmtId="0" fontId="0" fillId="4" borderId="0" xfId="0" applyFill="1"/>
    <xf numFmtId="0" fontId="14"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5" fillId="0" borderId="2" xfId="0" applyFont="1" applyBorder="1"/>
    <xf numFmtId="0" fontId="15" fillId="0" borderId="2" xfId="0" applyFont="1" applyBorder="1" applyAlignment="1">
      <alignment wrapText="1"/>
    </xf>
    <xf numFmtId="0" fontId="14" fillId="4" borderId="2" xfId="0" applyFont="1" applyFill="1" applyBorder="1"/>
    <xf numFmtId="166" fontId="0" fillId="4" borderId="2" xfId="0" applyNumberFormat="1" applyFill="1" applyBorder="1"/>
    <xf numFmtId="166" fontId="16" fillId="0" borderId="0" xfId="0" applyNumberFormat="1" applyFont="1" applyFill="1" applyBorder="1" applyAlignment="1">
      <alignment wrapText="1"/>
    </xf>
    <xf numFmtId="0" fontId="19" fillId="0" borderId="2" xfId="0" applyFont="1" applyBorder="1" applyAlignment="1">
      <alignment wrapText="1"/>
    </xf>
    <xf numFmtId="0" fontId="19" fillId="0" borderId="3" xfId="0" applyFont="1" applyFill="1" applyBorder="1" applyAlignment="1">
      <alignment wrapText="1"/>
    </xf>
    <xf numFmtId="0" fontId="18" fillId="0" borderId="0" xfId="0" applyFont="1" applyAlignment="1"/>
    <xf numFmtId="166" fontId="20" fillId="0" borderId="0" xfId="0" applyNumberFormat="1" applyFont="1" applyAlignment="1"/>
    <xf numFmtId="0" fontId="17" fillId="0" borderId="0" xfId="0" applyFont="1" applyAlignment="1">
      <alignment horizontal="right"/>
    </xf>
    <xf numFmtId="0" fontId="0" fillId="0" borderId="0" xfId="0" applyFill="1" applyBorder="1" applyAlignment="1">
      <alignment horizontal="center"/>
    </xf>
    <xf numFmtId="0" fontId="21"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9" fillId="4" borderId="2" xfId="0" applyFont="1" applyFill="1" applyBorder="1"/>
    <xf numFmtId="0" fontId="22" fillId="4" borderId="2" xfId="0" applyFont="1" applyFill="1" applyBorder="1"/>
    <xf numFmtId="10" fontId="0" fillId="3" borderId="1" xfId="3" applyNumberFormat="1" applyFont="1" applyFill="1" applyBorder="1" applyAlignment="1">
      <alignment horizontal="center"/>
    </xf>
    <xf numFmtId="0" fontId="23" fillId="0" borderId="0" xfId="0" applyFont="1" applyAlignment="1">
      <alignment vertical="center"/>
    </xf>
    <xf numFmtId="0" fontId="11"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6" fillId="4" borderId="13" xfId="0" applyFont="1" applyFill="1" applyBorder="1" applyAlignment="1"/>
    <xf numFmtId="0" fontId="26" fillId="4" borderId="14" xfId="0" applyFont="1" applyFill="1" applyBorder="1" applyAlignment="1"/>
    <xf numFmtId="0" fontId="28" fillId="0" borderId="0" xfId="0" applyFont="1"/>
    <xf numFmtId="0" fontId="30" fillId="0" borderId="0" xfId="0" applyFont="1"/>
    <xf numFmtId="0" fontId="29" fillId="0" borderId="0" xfId="0" applyFont="1" applyBorder="1" applyAlignment="1">
      <alignment horizontal="left" wrapText="1"/>
    </xf>
    <xf numFmtId="0" fontId="29" fillId="0" borderId="0" xfId="0" applyFont="1" applyBorder="1" applyAlignment="1">
      <alignment horizontal="left"/>
    </xf>
    <xf numFmtId="0" fontId="9" fillId="0" borderId="0" xfId="0" applyFont="1"/>
    <xf numFmtId="0" fontId="33" fillId="0" borderId="0" xfId="0" applyFont="1"/>
    <xf numFmtId="0" fontId="9" fillId="0" borderId="0" xfId="0" applyFont="1" applyFill="1"/>
    <xf numFmtId="0" fontId="31" fillId="0" borderId="0" xfId="0" applyFont="1"/>
    <xf numFmtId="0" fontId="31" fillId="0" borderId="0" xfId="0" applyFont="1" applyFill="1"/>
    <xf numFmtId="0" fontId="9" fillId="7" borderId="0" xfId="0" applyFont="1" applyFill="1"/>
    <xf numFmtId="14" fontId="34" fillId="7" borderId="0" xfId="0" applyNumberFormat="1" applyFont="1" applyFill="1" applyBorder="1" applyAlignment="1"/>
    <xf numFmtId="0" fontId="31" fillId="7" borderId="0" xfId="0" applyFont="1" applyFill="1"/>
    <xf numFmtId="0" fontId="33" fillId="7" borderId="0" xfId="0" applyFont="1" applyFill="1"/>
    <xf numFmtId="0" fontId="35" fillId="7" borderId="0" xfId="0" applyFont="1" applyFill="1"/>
    <xf numFmtId="0" fontId="9" fillId="10" borderId="0" xfId="0" applyFont="1" applyFill="1"/>
    <xf numFmtId="0" fontId="36" fillId="4" borderId="0" xfId="0" applyFont="1" applyFill="1"/>
    <xf numFmtId="0" fontId="9" fillId="7" borderId="0" xfId="0" applyFont="1" applyFill="1" applyBorder="1"/>
    <xf numFmtId="0" fontId="37" fillId="7" borderId="0" xfId="0" applyFont="1" applyFill="1"/>
    <xf numFmtId="0" fontId="38" fillId="0" borderId="0" xfId="0" applyFont="1"/>
    <xf numFmtId="14" fontId="39" fillId="7" borderId="0" xfId="0" applyNumberFormat="1" applyFont="1" applyFill="1" applyBorder="1" applyAlignment="1"/>
    <xf numFmtId="0" fontId="39" fillId="7" borderId="0" xfId="0" applyFont="1" applyFill="1"/>
    <xf numFmtId="0" fontId="40" fillId="7" borderId="0" xfId="0" applyFont="1" applyFill="1" applyAlignment="1"/>
    <xf numFmtId="0" fontId="39" fillId="7" borderId="0" xfId="0" applyFont="1" applyFill="1" applyAlignment="1">
      <alignment wrapText="1"/>
    </xf>
    <xf numFmtId="0" fontId="44" fillId="7" borderId="0" xfId="0" applyFont="1" applyFill="1"/>
    <xf numFmtId="0" fontId="39" fillId="7" borderId="0" xfId="0" applyFont="1" applyFill="1" applyBorder="1" applyAlignment="1">
      <alignment horizontal="left" wrapText="1"/>
    </xf>
    <xf numFmtId="0" fontId="39" fillId="7" borderId="0" xfId="0" applyFont="1" applyFill="1" applyBorder="1" applyAlignment="1">
      <alignment horizontal="left" vertical="top" wrapText="1"/>
    </xf>
    <xf numFmtId="0" fontId="39" fillId="7" borderId="0" xfId="0" applyFont="1" applyFill="1" applyAlignment="1">
      <alignment horizontal="center" vertical="top"/>
    </xf>
    <xf numFmtId="0" fontId="46" fillId="4" borderId="0" xfId="0" applyFont="1" applyFill="1"/>
    <xf numFmtId="0" fontId="40" fillId="4" borderId="19" xfId="0" applyFont="1" applyFill="1" applyBorder="1" applyAlignment="1">
      <alignment horizontal="center"/>
    </xf>
    <xf numFmtId="166" fontId="40" fillId="0" borderId="17" xfId="1" applyNumberFormat="1" applyFont="1" applyFill="1" applyBorder="1" applyAlignment="1">
      <alignment horizontal="center"/>
    </xf>
    <xf numFmtId="10" fontId="40" fillId="7" borderId="18" xfId="3" applyNumberFormat="1" applyFont="1" applyFill="1" applyBorder="1" applyAlignment="1">
      <alignment horizontal="center"/>
    </xf>
    <xf numFmtId="10" fontId="40" fillId="0" borderId="18" xfId="3" applyNumberFormat="1" applyFont="1" applyFill="1" applyBorder="1" applyAlignment="1">
      <alignment horizontal="center"/>
    </xf>
    <xf numFmtId="166" fontId="39" fillId="8" borderId="20" xfId="1" applyNumberFormat="1" applyFont="1" applyFill="1" applyBorder="1"/>
    <xf numFmtId="166" fontId="39" fillId="8" borderId="17" xfId="1" applyNumberFormat="1" applyFont="1" applyFill="1" applyBorder="1"/>
    <xf numFmtId="166" fontId="40" fillId="8" borderId="16" xfId="1" applyNumberFormat="1" applyFont="1" applyFill="1" applyBorder="1"/>
    <xf numFmtId="0" fontId="39" fillId="7" borderId="0" xfId="0" applyFont="1" applyFill="1" applyBorder="1"/>
    <xf numFmtId="0" fontId="39" fillId="0" borderId="17" xfId="0" applyFont="1" applyBorder="1" applyAlignment="1">
      <alignment horizontal="left"/>
    </xf>
    <xf numFmtId="0" fontId="48" fillId="7" borderId="0" xfId="0" applyFont="1" applyFill="1" applyAlignment="1">
      <alignment vertical="center"/>
    </xf>
    <xf numFmtId="0" fontId="40" fillId="7" borderId="0" xfId="0" applyFont="1" applyFill="1" applyAlignment="1">
      <alignment vertical="center"/>
    </xf>
    <xf numFmtId="0" fontId="40" fillId="7" borderId="0" xfId="0" applyFont="1" applyFill="1"/>
    <xf numFmtId="0" fontId="39" fillId="0" borderId="0" xfId="0" applyFont="1"/>
    <xf numFmtId="0" fontId="35" fillId="7" borderId="0" xfId="0" applyFont="1" applyFill="1" applyAlignment="1">
      <alignment vertical="top"/>
    </xf>
    <xf numFmtId="0" fontId="35" fillId="10" borderId="0" xfId="0" applyFont="1" applyFill="1" applyAlignment="1">
      <alignment vertical="top"/>
    </xf>
    <xf numFmtId="0" fontId="40" fillId="7" borderId="0" xfId="0" applyFont="1" applyFill="1" applyAlignment="1">
      <alignment vertical="top"/>
    </xf>
    <xf numFmtId="0" fontId="39" fillId="10" borderId="0" xfId="0" applyFont="1" applyFill="1"/>
    <xf numFmtId="0" fontId="32" fillId="7" borderId="0" xfId="0" applyFont="1" applyFill="1"/>
    <xf numFmtId="166" fontId="39" fillId="7" borderId="0" xfId="1" applyNumberFormat="1" applyFont="1" applyFill="1" applyBorder="1" applyAlignment="1">
      <alignment horizontal="center" vertical="center"/>
    </xf>
    <xf numFmtId="0" fontId="36" fillId="11" borderId="0" xfId="0" applyFont="1" applyFill="1"/>
    <xf numFmtId="0" fontId="46" fillId="11" borderId="0" xfId="0" applyFont="1" applyFill="1"/>
    <xf numFmtId="0" fontId="50" fillId="11" borderId="0" xfId="0" applyFont="1" applyFill="1"/>
    <xf numFmtId="166" fontId="39" fillId="7" borderId="0" xfId="1" applyNumberFormat="1" applyFont="1" applyFill="1" applyBorder="1" applyAlignment="1">
      <alignment horizontal="left" vertical="center" wrapText="1"/>
    </xf>
    <xf numFmtId="0" fontId="33" fillId="7" borderId="0" xfId="0" applyFont="1" applyFill="1" applyBorder="1"/>
    <xf numFmtId="0" fontId="40" fillId="4" borderId="17" xfId="0" applyFont="1" applyFill="1" applyBorder="1" applyAlignment="1">
      <alignment horizontal="center"/>
    </xf>
    <xf numFmtId="166" fontId="39" fillId="12" borderId="17" xfId="1" applyNumberFormat="1" applyFont="1" applyFill="1" applyBorder="1" applyAlignment="1">
      <alignment vertical="center"/>
    </xf>
    <xf numFmtId="166" fontId="39" fillId="12" borderId="17" xfId="1" applyNumberFormat="1" applyFont="1" applyFill="1" applyBorder="1"/>
    <xf numFmtId="0" fontId="40" fillId="4" borderId="21" xfId="0" applyFont="1" applyFill="1" applyBorder="1" applyAlignment="1">
      <alignment vertical="center" wrapText="1"/>
    </xf>
    <xf numFmtId="0" fontId="40" fillId="4" borderId="17" xfId="0" applyFont="1" applyFill="1" applyBorder="1" applyAlignment="1">
      <alignment horizontal="center"/>
    </xf>
    <xf numFmtId="0" fontId="32" fillId="2" borderId="0" xfId="0" applyFont="1" applyFill="1" applyBorder="1" applyAlignment="1"/>
    <xf numFmtId="0" fontId="32" fillId="2" borderId="5" xfId="0" applyFont="1" applyFill="1" applyBorder="1" applyAlignment="1"/>
    <xf numFmtId="166" fontId="39" fillId="4" borderId="32" xfId="1" applyNumberFormat="1" applyFont="1" applyFill="1" applyBorder="1" applyAlignment="1"/>
    <xf numFmtId="166" fontId="39" fillId="4" borderId="33" xfId="1" applyNumberFormat="1" applyFont="1" applyFill="1" applyBorder="1" applyAlignment="1"/>
    <xf numFmtId="166" fontId="39" fillId="4" borderId="34" xfId="1" applyNumberFormat="1" applyFont="1" applyFill="1" applyBorder="1" applyAlignment="1"/>
    <xf numFmtId="0" fontId="45" fillId="7" borderId="0" xfId="0" applyFont="1" applyFill="1" applyAlignment="1">
      <alignment vertical="top"/>
    </xf>
    <xf numFmtId="0" fontId="41" fillId="7" borderId="0" xfId="0" applyFont="1" applyFill="1" applyBorder="1" applyAlignment="1">
      <alignment horizontal="center" vertical="center"/>
    </xf>
    <xf numFmtId="0" fontId="40" fillId="9" borderId="16" xfId="0" applyFont="1" applyFill="1" applyBorder="1" applyAlignment="1"/>
    <xf numFmtId="14" fontId="39" fillId="9" borderId="16" xfId="0" applyNumberFormat="1" applyFont="1" applyFill="1" applyBorder="1" applyAlignment="1"/>
    <xf numFmtId="0" fontId="52" fillId="0" borderId="0" xfId="5" applyProtection="1"/>
    <xf numFmtId="0" fontId="52" fillId="0" borderId="0" xfId="5"/>
    <xf numFmtId="0" fontId="53" fillId="0" borderId="0" xfId="5" applyFont="1" applyAlignment="1">
      <alignment vertical="center"/>
    </xf>
    <xf numFmtId="0" fontId="54" fillId="0" borderId="0" xfId="5" applyFont="1"/>
    <xf numFmtId="0" fontId="53" fillId="0" borderId="0" xfId="5" applyFont="1" applyFill="1" applyAlignment="1" applyProtection="1">
      <alignment horizontal="center" vertical="center"/>
    </xf>
    <xf numFmtId="0" fontId="52" fillId="0" borderId="0" xfId="5" applyFill="1"/>
    <xf numFmtId="0" fontId="53" fillId="0" borderId="0" xfId="5" applyFont="1" applyFill="1" applyAlignment="1">
      <alignment vertical="center"/>
    </xf>
    <xf numFmtId="0" fontId="55" fillId="0" borderId="0" xfId="5" applyFont="1" applyFill="1" applyAlignment="1" applyProtection="1">
      <alignment vertical="center"/>
    </xf>
    <xf numFmtId="0" fontId="57" fillId="0" borderId="0" xfId="5" applyFont="1" applyProtection="1"/>
    <xf numFmtId="14" fontId="56" fillId="0" borderId="0" xfId="5" applyNumberFormat="1" applyFont="1" applyAlignment="1" applyProtection="1">
      <alignment horizontal="left"/>
    </xf>
    <xf numFmtId="0" fontId="56" fillId="0" borderId="0" xfId="5" applyFont="1"/>
    <xf numFmtId="0" fontId="56" fillId="0" borderId="0" xfId="5" applyFont="1" applyAlignment="1"/>
    <xf numFmtId="0" fontId="60" fillId="0" borderId="0" xfId="5" applyFont="1" applyFill="1" applyBorder="1" applyAlignment="1"/>
    <xf numFmtId="0" fontId="54" fillId="14" borderId="6" xfId="5" applyFont="1" applyFill="1" applyBorder="1" applyAlignment="1">
      <alignment horizontal="center" vertical="center" wrapText="1"/>
    </xf>
    <xf numFmtId="0" fontId="58" fillId="0" borderId="0" xfId="5" applyFont="1" applyAlignment="1">
      <alignment vertical="center"/>
    </xf>
    <xf numFmtId="14" fontId="58" fillId="0" borderId="4" xfId="7" applyNumberFormat="1" applyFont="1" applyBorder="1" applyAlignment="1" applyProtection="1">
      <alignment horizontal="center" vertical="center"/>
      <protection locked="0"/>
    </xf>
    <xf numFmtId="0" fontId="52" fillId="0" borderId="0" xfId="5" applyAlignment="1">
      <alignment vertical="center"/>
    </xf>
    <xf numFmtId="1" fontId="58" fillId="3" borderId="2" xfId="7" applyNumberFormat="1" applyFont="1" applyFill="1" applyBorder="1" applyAlignment="1" applyProtection="1">
      <alignment horizontal="center" vertical="center"/>
      <protection locked="0"/>
    </xf>
    <xf numFmtId="169" fontId="58" fillId="3" borderId="2" xfId="7" applyNumberFormat="1" applyFont="1" applyFill="1" applyBorder="1" applyAlignment="1" applyProtection="1">
      <alignment horizontal="center" vertical="center"/>
      <protection locked="0"/>
    </xf>
    <xf numFmtId="14" fontId="58" fillId="0" borderId="3" xfId="5" applyNumberFormat="1" applyFont="1" applyBorder="1" applyAlignment="1" applyProtection="1">
      <alignment horizontal="center" vertical="center"/>
      <protection locked="0"/>
    </xf>
    <xf numFmtId="1" fontId="58" fillId="15" borderId="3" xfId="7" applyNumberFormat="1" applyFont="1" applyFill="1" applyBorder="1" applyAlignment="1" applyProtection="1">
      <alignment horizontal="center" vertical="center"/>
      <protection locked="0"/>
    </xf>
    <xf numFmtId="169" fontId="58" fillId="15" borderId="3" xfId="7" applyNumberFormat="1" applyFont="1" applyFill="1" applyBorder="1" applyAlignment="1" applyProtection="1">
      <alignment horizontal="center" vertical="center"/>
      <protection locked="0"/>
    </xf>
    <xf numFmtId="14" fontId="58" fillId="0" borderId="15" xfId="5" applyNumberFormat="1" applyFont="1" applyBorder="1" applyAlignment="1" applyProtection="1">
      <alignment horizontal="center" vertical="center"/>
      <protection locked="0"/>
    </xf>
    <xf numFmtId="1" fontId="58" fillId="15" borderId="3" xfId="5" applyNumberFormat="1" applyFont="1" applyFill="1" applyBorder="1" applyAlignment="1" applyProtection="1">
      <alignment horizontal="center" vertical="center"/>
      <protection locked="0"/>
    </xf>
    <xf numFmtId="1" fontId="58" fillId="13" borderId="3" xfId="5" applyNumberFormat="1" applyFont="1" applyFill="1" applyBorder="1" applyAlignment="1" applyProtection="1">
      <alignment horizontal="center" vertical="center"/>
      <protection locked="0"/>
    </xf>
    <xf numFmtId="169" fontId="58" fillId="13" borderId="3" xfId="5" applyNumberFormat="1" applyFont="1" applyFill="1" applyBorder="1" applyAlignment="1" applyProtection="1">
      <alignment horizontal="center" vertical="center"/>
      <protection locked="0"/>
    </xf>
    <xf numFmtId="14" fontId="58" fillId="0" borderId="37" xfId="5" applyNumberFormat="1" applyFont="1" applyBorder="1" applyAlignment="1" applyProtection="1">
      <alignment horizontal="center" vertical="center"/>
      <protection locked="0"/>
    </xf>
    <xf numFmtId="1" fontId="58" fillId="13" borderId="37" xfId="5" applyNumberFormat="1" applyFont="1" applyFill="1" applyBorder="1" applyAlignment="1" applyProtection="1">
      <alignment horizontal="center" vertical="center"/>
      <protection locked="0"/>
    </xf>
    <xf numFmtId="169" fontId="58" fillId="13" borderId="37" xfId="5" applyNumberFormat="1" applyFont="1" applyFill="1" applyBorder="1" applyAlignment="1" applyProtection="1">
      <alignment horizontal="center" vertical="center"/>
      <protection locked="0"/>
    </xf>
    <xf numFmtId="0" fontId="52" fillId="7" borderId="0" xfId="5" applyFill="1"/>
    <xf numFmtId="0" fontId="52" fillId="0" borderId="0" xfId="5" applyAlignment="1"/>
    <xf numFmtId="0" fontId="52" fillId="0" borderId="8" xfId="5" applyBorder="1" applyAlignment="1">
      <alignment vertical="center"/>
    </xf>
    <xf numFmtId="170" fontId="61" fillId="0" borderId="8" xfId="5" applyNumberFormat="1" applyFont="1" applyBorder="1" applyAlignment="1">
      <alignment horizontal="right" vertical="center"/>
    </xf>
    <xf numFmtId="0" fontId="52" fillId="7" borderId="0" xfId="5" applyFill="1" applyBorder="1"/>
    <xf numFmtId="0" fontId="40" fillId="4" borderId="24" xfId="0" applyFont="1" applyFill="1" applyBorder="1" applyAlignment="1">
      <alignment horizontal="center" vertical="center" wrapText="1"/>
    </xf>
    <xf numFmtId="0" fontId="55" fillId="0" borderId="0" xfId="5" applyFont="1" applyAlignment="1" applyProtection="1">
      <protection locked="0"/>
    </xf>
    <xf numFmtId="0" fontId="58" fillId="0" borderId="0" xfId="5" applyFont="1" applyAlignment="1" applyProtection="1">
      <alignment wrapText="1"/>
      <protection locked="0"/>
    </xf>
    <xf numFmtId="168" fontId="58" fillId="0" borderId="0" xfId="5" applyNumberFormat="1" applyFont="1" applyAlignment="1" applyProtection="1">
      <alignment wrapText="1"/>
      <protection locked="0"/>
    </xf>
    <xf numFmtId="168" fontId="58" fillId="0" borderId="0" xfId="5" applyNumberFormat="1" applyFont="1" applyAlignment="1" applyProtection="1">
      <protection locked="0"/>
    </xf>
    <xf numFmtId="0" fontId="40" fillId="4" borderId="16" xfId="0" applyFont="1" applyFill="1" applyBorder="1" applyAlignment="1">
      <alignment horizontal="center" vertical="center" wrapText="1"/>
    </xf>
    <xf numFmtId="0" fontId="39" fillId="7" borderId="17" xfId="0" applyFont="1" applyFill="1" applyBorder="1" applyAlignment="1">
      <alignment horizontal="left"/>
    </xf>
    <xf numFmtId="164" fontId="39" fillId="7" borderId="17" xfId="2" applyNumberFormat="1" applyFont="1" applyFill="1" applyBorder="1" applyAlignment="1">
      <alignment vertical="center"/>
    </xf>
    <xf numFmtId="0" fontId="32" fillId="10" borderId="0" xfId="0" applyFont="1" applyFill="1" applyAlignment="1">
      <alignment horizontal="left" vertical="center"/>
    </xf>
    <xf numFmtId="0" fontId="55" fillId="0" borderId="0" xfId="5" applyFont="1" applyAlignment="1" applyProtection="1">
      <alignment horizontal="left" vertical="center"/>
    </xf>
    <xf numFmtId="0" fontId="56" fillId="0" borderId="0" xfId="5" applyFont="1" applyAlignment="1" applyProtection="1">
      <alignment horizontal="left" vertical="center"/>
    </xf>
    <xf numFmtId="168" fontId="58" fillId="0" borderId="0" xfId="5" applyNumberFormat="1" applyFont="1" applyAlignment="1" applyProtection="1">
      <alignment horizontal="left" vertical="center"/>
    </xf>
    <xf numFmtId="168" fontId="58" fillId="0" borderId="0" xfId="5" applyNumberFormat="1" applyFont="1" applyAlignment="1" applyProtection="1">
      <alignment horizontal="left" vertical="center" wrapText="1"/>
    </xf>
    <xf numFmtId="0" fontId="39" fillId="9" borderId="38" xfId="0" applyFont="1" applyFill="1" applyBorder="1" applyAlignment="1">
      <alignment horizontal="center" vertical="center"/>
    </xf>
    <xf numFmtId="0" fontId="9" fillId="9" borderId="0" xfId="0" applyFont="1" applyFill="1"/>
    <xf numFmtId="0" fontId="39" fillId="7" borderId="0" xfId="0" applyFont="1" applyFill="1" applyAlignment="1">
      <alignment horizontal="right" vertical="top"/>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40" fillId="4" borderId="34" xfId="0" applyFont="1" applyFill="1" applyBorder="1" applyAlignment="1">
      <alignment horizontal="center"/>
    </xf>
    <xf numFmtId="9" fontId="40" fillId="4" borderId="16" xfId="1" applyNumberFormat="1" applyFont="1" applyFill="1" applyBorder="1" applyAlignment="1"/>
    <xf numFmtId="164" fontId="42" fillId="12" borderId="17" xfId="2" applyNumberFormat="1" applyFont="1" applyFill="1" applyBorder="1" applyAlignment="1">
      <alignment vertical="center" wrapText="1"/>
    </xf>
    <xf numFmtId="164" fontId="40" fillId="4" borderId="16" xfId="2" applyNumberFormat="1" applyFont="1" applyFill="1" applyBorder="1" applyAlignment="1"/>
    <xf numFmtId="0" fontId="40" fillId="4" borderId="32" xfId="0" applyFont="1" applyFill="1" applyBorder="1" applyAlignment="1"/>
    <xf numFmtId="0" fontId="40" fillId="4" borderId="33" xfId="0" applyFont="1" applyFill="1" applyBorder="1" applyAlignment="1"/>
    <xf numFmtId="0" fontId="42" fillId="12" borderId="49" xfId="0" applyFont="1" applyFill="1" applyBorder="1" applyAlignment="1">
      <alignment vertical="center" wrapText="1"/>
    </xf>
    <xf numFmtId="0" fontId="39" fillId="12" borderId="49" xfId="0" applyFont="1" applyFill="1" applyBorder="1" applyAlignment="1">
      <alignment vertical="center" wrapText="1"/>
    </xf>
    <xf numFmtId="0" fontId="34" fillId="7" borderId="0" xfId="0" applyFont="1" applyFill="1"/>
    <xf numFmtId="0" fontId="40" fillId="4" borderId="0" xfId="0" applyFont="1" applyFill="1" applyBorder="1" applyAlignment="1">
      <alignment vertical="center" wrapText="1"/>
    </xf>
    <xf numFmtId="0" fontId="9" fillId="16" borderId="0" xfId="0" applyFont="1" applyFill="1"/>
    <xf numFmtId="0" fontId="31" fillId="16" borderId="0" xfId="0" applyFont="1" applyFill="1"/>
    <xf numFmtId="0" fontId="34" fillId="16" borderId="0" xfId="0" applyFont="1" applyFill="1" applyAlignment="1">
      <alignment horizontal="center" vertical="center"/>
    </xf>
    <xf numFmtId="0" fontId="34" fillId="16" borderId="0" xfId="0" applyFont="1" applyFill="1"/>
    <xf numFmtId="0" fontId="8" fillId="16" borderId="0" xfId="0" applyFont="1" applyFill="1"/>
    <xf numFmtId="0" fontId="39" fillId="9" borderId="0" xfId="0" applyFont="1" applyFill="1" applyBorder="1" applyAlignment="1">
      <alignment horizontal="center" vertical="center"/>
    </xf>
    <xf numFmtId="0" fontId="44" fillId="9" borderId="0" xfId="0" applyFont="1" applyFill="1" applyAlignment="1">
      <alignment vertical="center"/>
    </xf>
    <xf numFmtId="0" fontId="33" fillId="9" borderId="0" xfId="0" applyFont="1" applyFill="1"/>
    <xf numFmtId="166" fontId="40" fillId="4" borderId="50" xfId="1" applyNumberFormat="1" applyFont="1" applyFill="1" applyBorder="1" applyAlignment="1"/>
    <xf numFmtId="166" fontId="40" fillId="4" borderId="51" xfId="1" applyNumberFormat="1" applyFont="1" applyFill="1" applyBorder="1" applyAlignment="1">
      <alignment horizontal="center"/>
    </xf>
    <xf numFmtId="0" fontId="7" fillId="0" borderId="0" xfId="0" applyFont="1"/>
    <xf numFmtId="0" fontId="7" fillId="7" borderId="0" xfId="0" applyFont="1" applyFill="1"/>
    <xf numFmtId="164" fontId="34" fillId="7" borderId="0" xfId="0" applyNumberFormat="1" applyFont="1" applyFill="1"/>
    <xf numFmtId="0" fontId="49" fillId="7" borderId="30" xfId="0" applyFont="1" applyFill="1" applyBorder="1" applyAlignment="1">
      <alignment vertical="center" wrapText="1"/>
    </xf>
    <xf numFmtId="0" fontId="7" fillId="16" borderId="0" xfId="0" applyFont="1" applyFill="1" applyAlignment="1">
      <alignment horizontal="center"/>
    </xf>
    <xf numFmtId="0" fontId="7" fillId="0" borderId="0" xfId="0" applyFont="1" applyAlignment="1">
      <alignment horizontal="center"/>
    </xf>
    <xf numFmtId="0" fontId="9" fillId="0" borderId="0" xfId="0" applyFont="1" applyAlignment="1">
      <alignment horizontal="center"/>
    </xf>
    <xf numFmtId="0" fontId="34" fillId="16" borderId="0" xfId="0" applyFont="1" applyFill="1" applyAlignment="1">
      <alignment vertical="center"/>
    </xf>
    <xf numFmtId="0" fontId="40" fillId="4" borderId="17" xfId="0" applyFont="1" applyFill="1" applyBorder="1" applyAlignment="1">
      <alignment horizontal="center"/>
    </xf>
    <xf numFmtId="0" fontId="6" fillId="16" borderId="0" xfId="0" applyFont="1" applyFill="1" applyAlignment="1">
      <alignment horizontal="center"/>
    </xf>
    <xf numFmtId="0" fontId="6" fillId="0" borderId="0" xfId="0" applyFont="1" applyAlignment="1">
      <alignment horizontal="center"/>
    </xf>
    <xf numFmtId="173" fontId="6" fillId="0" borderId="0" xfId="0" applyNumberFormat="1" applyFont="1"/>
    <xf numFmtId="0" fontId="6" fillId="0" borderId="0" xfId="0" applyFont="1"/>
    <xf numFmtId="166" fontId="40" fillId="4" borderId="16" xfId="1" applyNumberFormat="1" applyFont="1" applyFill="1" applyBorder="1" applyAlignment="1">
      <alignment horizontal="left"/>
    </xf>
    <xf numFmtId="0" fontId="40" fillId="4" borderId="17" xfId="0" applyFont="1" applyFill="1" applyBorder="1" applyAlignment="1">
      <alignment horizontal="center"/>
    </xf>
    <xf numFmtId="0" fontId="39" fillId="0" borderId="17" xfId="0" applyFont="1" applyBorder="1" applyAlignment="1">
      <alignment horizontal="left"/>
    </xf>
    <xf numFmtId="0" fontId="40" fillId="4" borderId="34" xfId="0" applyFont="1" applyFill="1" applyBorder="1" applyAlignment="1">
      <alignment horizontal="center"/>
    </xf>
    <xf numFmtId="0" fontId="40" fillId="4" borderId="17" xfId="0" applyFont="1" applyFill="1" applyBorder="1" applyAlignment="1">
      <alignment horizontal="center"/>
    </xf>
    <xf numFmtId="0" fontId="39" fillId="0" borderId="17" xfId="0" applyFont="1" applyBorder="1" applyAlignment="1">
      <alignment horizontal="left"/>
    </xf>
    <xf numFmtId="0" fontId="40" fillId="4" borderId="17" xfId="0" applyFont="1" applyFill="1" applyBorder="1" applyAlignment="1">
      <alignment horizontal="center"/>
    </xf>
    <xf numFmtId="0" fontId="5" fillId="0" borderId="0" xfId="0" applyFont="1"/>
    <xf numFmtId="0" fontId="40" fillId="4" borderId="34" xfId="0" applyFont="1" applyFill="1" applyBorder="1" applyAlignment="1"/>
    <xf numFmtId="0" fontId="5" fillId="12" borderId="2" xfId="0" applyFont="1" applyFill="1" applyBorder="1" applyAlignment="1">
      <alignment vertical="center" wrapText="1"/>
    </xf>
    <xf numFmtId="0" fontId="68" fillId="7" borderId="0" xfId="0" applyFont="1" applyFill="1" applyAlignment="1">
      <alignment horizontal="center" vertical="center"/>
    </xf>
    <xf numFmtId="0" fontId="0" fillId="7" borderId="0" xfId="0" applyFill="1"/>
    <xf numFmtId="0" fontId="69" fillId="7" borderId="0" xfId="0" applyFont="1" applyFill="1" applyAlignment="1">
      <alignment vertical="center"/>
    </xf>
    <xf numFmtId="0" fontId="70" fillId="7" borderId="0" xfId="0" applyFont="1" applyFill="1" applyAlignment="1">
      <alignment vertical="center"/>
    </xf>
    <xf numFmtId="0" fontId="71" fillId="7" borderId="0" xfId="0" applyFont="1" applyFill="1" applyAlignment="1">
      <alignment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0"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6" fillId="7" borderId="0" xfId="0" applyFont="1" applyFill="1" applyAlignment="1">
      <alignment horizontal="justify" vertical="center"/>
    </xf>
    <xf numFmtId="0" fontId="78" fillId="7" borderId="0" xfId="0" applyFont="1" applyFill="1" applyAlignment="1">
      <alignment horizontal="justify" vertical="center"/>
    </xf>
    <xf numFmtId="0" fontId="67" fillId="7" borderId="0" xfId="0" applyFont="1" applyFill="1" applyAlignment="1">
      <alignment horizontal="justify" vertical="center"/>
    </xf>
    <xf numFmtId="0" fontId="77" fillId="7" borderId="0" xfId="0" applyFont="1" applyFill="1" applyAlignment="1">
      <alignment horizontal="justify" vertical="center"/>
    </xf>
    <xf numFmtId="0" fontId="4" fillId="0" borderId="0" xfId="0" applyFont="1"/>
    <xf numFmtId="0" fontId="76" fillId="0" borderId="0" xfId="0" applyFont="1" applyAlignment="1">
      <alignment horizontal="justify" vertical="center"/>
    </xf>
    <xf numFmtId="0" fontId="79" fillId="7" borderId="0" xfId="0" applyFont="1" applyFill="1" applyAlignment="1">
      <alignment horizontal="justify" vertical="center"/>
    </xf>
    <xf numFmtId="0" fontId="80" fillId="7" borderId="0" xfId="0" applyFont="1" applyFill="1" applyAlignment="1">
      <alignment horizontal="justify" vertical="center"/>
    </xf>
    <xf numFmtId="0" fontId="40" fillId="4" borderId="17" xfId="0" applyFont="1" applyFill="1" applyBorder="1" applyAlignment="1"/>
    <xf numFmtId="0" fontId="82" fillId="7" borderId="0" xfId="0" applyFont="1" applyFill="1" applyAlignment="1">
      <alignment horizontal="center" vertical="center"/>
    </xf>
    <xf numFmtId="0" fontId="83" fillId="7" borderId="0" xfId="0" applyFont="1" applyFill="1" applyAlignment="1">
      <alignment horizontal="justify" vertical="center"/>
    </xf>
    <xf numFmtId="0" fontId="84" fillId="7" borderId="0" xfId="0" applyFont="1" applyFill="1" applyAlignment="1">
      <alignment horizontal="justify" vertical="center"/>
    </xf>
    <xf numFmtId="0" fontId="3" fillId="0" borderId="0" xfId="0" applyFont="1"/>
    <xf numFmtId="0" fontId="49" fillId="12" borderId="57" xfId="0" applyFont="1" applyFill="1" applyBorder="1" applyAlignment="1" applyProtection="1">
      <alignment horizontal="center" vertical="center" wrapText="1"/>
      <protection locked="0"/>
    </xf>
    <xf numFmtId="0" fontId="49" fillId="12" borderId="17" xfId="0" applyFont="1" applyFill="1" applyBorder="1" applyAlignment="1" applyProtection="1">
      <alignment horizontal="center" vertical="center" wrapText="1"/>
      <protection locked="0"/>
    </xf>
    <xf numFmtId="172" fontId="49" fillId="12" borderId="17" xfId="0" applyNumberFormat="1" applyFont="1" applyFill="1" applyBorder="1" applyAlignment="1" applyProtection="1">
      <alignment horizontal="center" vertical="center" wrapText="1"/>
      <protection locked="0"/>
    </xf>
    <xf numFmtId="0" fontId="42" fillId="12" borderId="49" xfId="0" applyFont="1" applyFill="1" applyBorder="1" applyAlignment="1" applyProtection="1">
      <alignment vertical="center" wrapText="1"/>
      <protection locked="0"/>
    </xf>
    <xf numFmtId="0" fontId="39" fillId="12" borderId="49" xfId="0" applyFont="1" applyFill="1" applyBorder="1" applyAlignment="1" applyProtection="1">
      <alignment vertical="center" wrapText="1"/>
      <protection locked="0"/>
    </xf>
    <xf numFmtId="0" fontId="2" fillId="16" borderId="0" xfId="0" applyFont="1" applyFill="1"/>
    <xf numFmtId="164" fontId="39" fillId="8" borderId="17" xfId="2" applyNumberFormat="1" applyFont="1" applyFill="1" applyBorder="1" applyAlignment="1" applyProtection="1">
      <alignment vertical="center"/>
      <protection hidden="1"/>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36" fillId="7" borderId="0" xfId="0" applyFont="1" applyFill="1"/>
    <xf numFmtId="0" fontId="46" fillId="7" borderId="0" xfId="0" applyFont="1" applyFill="1"/>
    <xf numFmtId="44" fontId="42" fillId="12" borderId="16" xfId="2" applyNumberFormat="1" applyFont="1" applyFill="1" applyBorder="1" applyAlignment="1" applyProtection="1">
      <alignment vertical="center" wrapText="1"/>
      <protection locked="0"/>
    </xf>
    <xf numFmtId="0" fontId="39" fillId="7" borderId="49" xfId="0" applyFont="1" applyFill="1" applyBorder="1" applyAlignment="1" applyProtection="1">
      <alignment vertical="center" wrapText="1"/>
      <protection locked="0"/>
    </xf>
    <xf numFmtId="0" fontId="85" fillId="4" borderId="0" xfId="4" applyFont="1" applyFill="1" applyAlignment="1">
      <alignment horizontal="justify" vertical="center"/>
    </xf>
    <xf numFmtId="44" fontId="39" fillId="12" borderId="17" xfId="2" applyFont="1" applyFill="1" applyBorder="1" applyProtection="1">
      <protection locked="0"/>
    </xf>
    <xf numFmtId="44" fontId="39" fillId="8" borderId="20" xfId="2" applyFont="1" applyFill="1" applyBorder="1"/>
    <xf numFmtId="44" fontId="40" fillId="0" borderId="17" xfId="2" applyFont="1" applyFill="1" applyBorder="1" applyAlignment="1">
      <alignment horizontal="center"/>
    </xf>
    <xf numFmtId="44" fontId="39" fillId="8" borderId="17" xfId="2" applyFont="1" applyFill="1" applyBorder="1"/>
    <xf numFmtId="44" fontId="39" fillId="4" borderId="17" xfId="2" applyFont="1" applyFill="1" applyBorder="1" applyAlignment="1" applyProtection="1">
      <protection locked="0"/>
    </xf>
    <xf numFmtId="44" fontId="39" fillId="4" borderId="17" xfId="2" applyFont="1" applyFill="1" applyBorder="1" applyAlignment="1"/>
    <xf numFmtId="44" fontId="40" fillId="8" borderId="16" xfId="2" applyFont="1" applyFill="1" applyBorder="1"/>
    <xf numFmtId="44" fontId="39" fillId="12" borderId="17" xfId="2" applyFont="1" applyFill="1" applyBorder="1" applyAlignment="1" applyProtection="1">
      <alignment vertical="center"/>
      <protection locked="0"/>
    </xf>
    <xf numFmtId="44" fontId="42" fillId="12" borderId="17" xfId="2" applyFont="1" applyFill="1" applyBorder="1" applyAlignment="1" applyProtection="1">
      <alignment vertical="center" wrapText="1"/>
      <protection locked="0"/>
    </xf>
    <xf numFmtId="44" fontId="40" fillId="4" borderId="16" xfId="2" applyFont="1" applyFill="1" applyBorder="1" applyAlignment="1"/>
    <xf numFmtId="0" fontId="39" fillId="12" borderId="17" xfId="0" applyFont="1" applyFill="1" applyBorder="1" applyAlignment="1" applyProtection="1">
      <alignment horizontal="left" vertical="top" wrapText="1"/>
      <protection locked="0"/>
    </xf>
    <xf numFmtId="0" fontId="1" fillId="7" borderId="0" xfId="0" applyFont="1" applyFill="1"/>
    <xf numFmtId="44" fontId="9" fillId="7" borderId="0" xfId="0" applyNumberFormat="1" applyFont="1" applyFill="1"/>
    <xf numFmtId="164" fontId="39" fillId="12" borderId="17" xfId="2" applyNumberFormat="1" applyFont="1" applyFill="1" applyBorder="1" applyProtection="1">
      <protection locked="0"/>
    </xf>
    <xf numFmtId="0" fontId="40" fillId="0" borderId="17" xfId="0" applyFont="1" applyBorder="1" applyAlignment="1">
      <alignment horizontal="left" vertical="center"/>
    </xf>
    <xf numFmtId="0" fontId="39" fillId="12" borderId="17" xfId="0" applyFont="1" applyFill="1" applyBorder="1" applyAlignment="1" applyProtection="1">
      <alignment horizontal="left" vertical="top" wrapText="1"/>
      <protection locked="0"/>
    </xf>
    <xf numFmtId="0" fontId="39" fillId="12" borderId="32" xfId="1" applyNumberFormat="1" applyFont="1" applyFill="1" applyBorder="1" applyAlignment="1" applyProtection="1">
      <alignment horizontal="left" vertical="center" wrapText="1"/>
      <protection locked="0"/>
    </xf>
    <xf numFmtId="0" fontId="39" fillId="12" borderId="33" xfId="1" applyNumberFormat="1" applyFont="1" applyFill="1" applyBorder="1" applyAlignment="1" applyProtection="1">
      <alignment horizontal="left" vertical="center" wrapText="1"/>
      <protection locked="0"/>
    </xf>
    <xf numFmtId="0" fontId="39" fillId="12" borderId="34" xfId="1" applyNumberFormat="1" applyFont="1" applyFill="1" applyBorder="1" applyAlignment="1" applyProtection="1">
      <alignment horizontal="left" vertical="center" wrapText="1"/>
      <protection locked="0"/>
    </xf>
    <xf numFmtId="0" fontId="40" fillId="7" borderId="0" xfId="0" applyFont="1" applyFill="1" applyAlignment="1">
      <alignment horizontal="left" vertical="center" wrapText="1"/>
    </xf>
    <xf numFmtId="0" fontId="40" fillId="7" borderId="0" xfId="0" applyFont="1" applyFill="1" applyAlignment="1">
      <alignment horizontal="left" vertical="top" wrapText="1"/>
    </xf>
    <xf numFmtId="166" fontId="40" fillId="4" borderId="16" xfId="1" applyNumberFormat="1" applyFont="1" applyFill="1" applyBorder="1" applyAlignment="1">
      <alignment horizontal="left"/>
    </xf>
    <xf numFmtId="0" fontId="40" fillId="0" borderId="17" xfId="0" applyFont="1" applyFill="1" applyBorder="1" applyAlignment="1">
      <alignment horizontal="left" wrapText="1"/>
    </xf>
    <xf numFmtId="166" fontId="39" fillId="12" borderId="32" xfId="1" applyNumberFormat="1" applyFont="1" applyFill="1" applyBorder="1" applyAlignment="1">
      <alignment horizontal="left"/>
    </xf>
    <xf numFmtId="166" fontId="39" fillId="12" borderId="34" xfId="1" applyNumberFormat="1" applyFont="1" applyFill="1" applyBorder="1" applyAlignment="1">
      <alignment horizontal="left"/>
    </xf>
    <xf numFmtId="0" fontId="39" fillId="0" borderId="17" xfId="0" applyFont="1" applyBorder="1" applyAlignment="1">
      <alignment horizontal="left" wrapText="1"/>
    </xf>
    <xf numFmtId="0" fontId="40" fillId="0" borderId="17" xfId="0" applyFont="1" applyBorder="1" applyAlignment="1">
      <alignment horizontal="left" wrapText="1"/>
    </xf>
    <xf numFmtId="0" fontId="40" fillId="7" borderId="0" xfId="0" applyFont="1" applyFill="1" applyBorder="1" applyAlignment="1">
      <alignment horizontal="left" vertical="center" wrapText="1"/>
    </xf>
    <xf numFmtId="0" fontId="41" fillId="7" borderId="0" xfId="0" applyFont="1" applyFill="1" applyBorder="1" applyAlignment="1">
      <alignment horizontal="center"/>
    </xf>
    <xf numFmtId="0" fontId="41" fillId="7" borderId="0" xfId="0" applyFont="1" applyFill="1" applyAlignment="1">
      <alignment horizontal="center"/>
    </xf>
    <xf numFmtId="0" fontId="51" fillId="0" borderId="35" xfId="0" applyFont="1" applyBorder="1" applyAlignment="1">
      <alignment horizontal="center"/>
    </xf>
    <xf numFmtId="0" fontId="51" fillId="0" borderId="0" xfId="0" applyFont="1" applyAlignment="1">
      <alignment horizontal="center"/>
    </xf>
    <xf numFmtId="0" fontId="51" fillId="0" borderId="36" xfId="0" applyFont="1" applyBorder="1" applyAlignment="1">
      <alignment horizontal="center"/>
    </xf>
    <xf numFmtId="0" fontId="39" fillId="7" borderId="0" xfId="0" applyFont="1" applyFill="1" applyBorder="1" applyAlignment="1">
      <alignment horizontal="center"/>
    </xf>
    <xf numFmtId="0" fontId="40" fillId="4" borderId="17" xfId="0" applyFont="1" applyFill="1" applyBorder="1" applyAlignment="1">
      <alignment horizontal="center"/>
    </xf>
    <xf numFmtId="0" fontId="39" fillId="12" borderId="17" xfId="0" applyNumberFormat="1" applyFont="1" applyFill="1" applyBorder="1" applyAlignment="1" applyProtection="1">
      <alignment horizontal="left"/>
      <protection locked="0"/>
    </xf>
    <xf numFmtId="0" fontId="39" fillId="12" borderId="17" xfId="0" applyNumberFormat="1" applyFont="1" applyFill="1" applyBorder="1" applyAlignment="1" applyProtection="1">
      <alignment horizontal="center" vertical="center" wrapText="1"/>
      <protection locked="0"/>
    </xf>
    <xf numFmtId="0" fontId="37" fillId="8" borderId="26" xfId="0" applyFont="1" applyFill="1" applyBorder="1" applyAlignment="1">
      <alignment horizontal="center" vertical="center" wrapText="1"/>
    </xf>
    <xf numFmtId="0" fontId="37" fillId="8" borderId="27" xfId="0" applyFont="1" applyFill="1" applyBorder="1" applyAlignment="1">
      <alignment horizontal="center" vertical="center" wrapText="1"/>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0" fontId="41" fillId="7" borderId="22" xfId="0" applyFont="1" applyFill="1" applyBorder="1" applyAlignment="1" applyProtection="1">
      <alignment horizontal="center" vertical="center"/>
      <protection locked="0"/>
    </xf>
    <xf numFmtId="0" fontId="41" fillId="7" borderId="23" xfId="0" applyFont="1" applyFill="1" applyBorder="1" applyAlignment="1" applyProtection="1">
      <alignment horizontal="center" vertical="center"/>
      <protection locked="0"/>
    </xf>
    <xf numFmtId="171" fontId="42" fillId="12" borderId="17" xfId="0" applyNumberFormat="1" applyFont="1" applyFill="1" applyBorder="1" applyAlignment="1" applyProtection="1">
      <alignment horizontal="center" vertical="center"/>
      <protection locked="0"/>
    </xf>
    <xf numFmtId="0" fontId="42" fillId="4" borderId="17" xfId="0" applyFont="1" applyFill="1" applyBorder="1" applyAlignment="1">
      <alignment horizontal="left" vertical="center" wrapText="1"/>
    </xf>
    <xf numFmtId="0" fontId="40" fillId="4" borderId="17" xfId="0" applyFont="1" applyFill="1" applyBorder="1" applyAlignment="1">
      <alignment horizontal="left"/>
    </xf>
    <xf numFmtId="0" fontId="33" fillId="0" borderId="32" xfId="0" applyFont="1" applyBorder="1" applyAlignment="1">
      <alignment horizontal="left" vertical="center" wrapText="1" indent="3"/>
    </xf>
    <xf numFmtId="0" fontId="33" fillId="0" borderId="34" xfId="0" applyFont="1" applyBorder="1" applyAlignment="1">
      <alignment horizontal="left" vertical="center" wrapText="1" indent="3"/>
    </xf>
    <xf numFmtId="0" fontId="40" fillId="7" borderId="0" xfId="0" applyFont="1" applyFill="1" applyAlignment="1">
      <alignment horizontal="left" wrapText="1"/>
    </xf>
    <xf numFmtId="166" fontId="39" fillId="0" borderId="17" xfId="1" applyNumberFormat="1" applyFont="1" applyFill="1" applyBorder="1" applyAlignment="1">
      <alignment horizontal="left" wrapText="1"/>
    </xf>
    <xf numFmtId="166" fontId="39" fillId="0" borderId="17" xfId="1" applyNumberFormat="1" applyFont="1" applyBorder="1" applyAlignment="1">
      <alignment horizontal="left"/>
    </xf>
    <xf numFmtId="166" fontId="39" fillId="0" borderId="17" xfId="1" applyNumberFormat="1" applyFont="1" applyFill="1" applyBorder="1" applyAlignment="1">
      <alignment horizontal="left"/>
    </xf>
    <xf numFmtId="0" fontId="47" fillId="7" borderId="0" xfId="0" applyFont="1" applyFill="1" applyAlignment="1">
      <alignment horizontal="left" vertical="top" wrapText="1"/>
    </xf>
    <xf numFmtId="0" fontId="45" fillId="7" borderId="0" xfId="0" applyFont="1" applyFill="1" applyBorder="1" applyAlignment="1">
      <alignment horizontal="left" vertical="top" wrapText="1"/>
    </xf>
    <xf numFmtId="0" fontId="39" fillId="12" borderId="17" xfId="1" applyNumberFormat="1" applyFont="1" applyFill="1" applyBorder="1" applyAlignment="1" applyProtection="1">
      <alignment horizontal="left" vertical="center" wrapText="1"/>
      <protection locked="0"/>
    </xf>
    <xf numFmtId="0" fontId="40" fillId="4" borderId="17" xfId="0" applyFont="1" applyFill="1" applyBorder="1" applyAlignment="1">
      <alignment horizontal="left" vertical="center"/>
    </xf>
    <xf numFmtId="0" fontId="40" fillId="12" borderId="32" xfId="0" applyFont="1" applyFill="1" applyBorder="1" applyAlignment="1" applyProtection="1">
      <alignment horizontal="center" vertical="center" wrapText="1"/>
      <protection locked="0"/>
    </xf>
    <xf numFmtId="0" fontId="40" fillId="12" borderId="34" xfId="0" applyFont="1" applyFill="1" applyBorder="1" applyAlignment="1" applyProtection="1">
      <alignment horizontal="center" vertical="center" wrapText="1"/>
      <protection locked="0"/>
    </xf>
    <xf numFmtId="0" fontId="42" fillId="12" borderId="33" xfId="0" applyFont="1" applyFill="1" applyBorder="1" applyAlignment="1" applyProtection="1">
      <alignment horizontal="left" vertical="center" wrapText="1"/>
      <protection locked="0"/>
    </xf>
    <xf numFmtId="0" fontId="42" fillId="12" borderId="34" xfId="0" applyFont="1" applyFill="1" applyBorder="1" applyAlignment="1" applyProtection="1">
      <alignment horizontal="left" vertical="center" wrapText="1"/>
      <protection locked="0"/>
    </xf>
    <xf numFmtId="44" fontId="39" fillId="12" borderId="32" xfId="2" applyFont="1" applyFill="1" applyBorder="1" applyAlignment="1" applyProtection="1">
      <alignment horizontal="center"/>
      <protection locked="0"/>
    </xf>
    <xf numFmtId="44" fontId="39" fillId="12" borderId="34" xfId="2" applyFont="1" applyFill="1" applyBorder="1" applyAlignment="1" applyProtection="1">
      <alignment horizontal="center"/>
      <protection locked="0"/>
    </xf>
    <xf numFmtId="0" fontId="40" fillId="4" borderId="16" xfId="0" applyFont="1" applyFill="1" applyBorder="1" applyAlignment="1">
      <alignment horizontal="left"/>
    </xf>
    <xf numFmtId="0" fontId="40" fillId="4" borderId="21" xfId="0" applyFont="1" applyFill="1" applyBorder="1" applyAlignment="1">
      <alignment horizontal="center" vertical="center" wrapText="1"/>
    </xf>
    <xf numFmtId="0" fontId="39" fillId="0" borderId="17" xfId="0" applyFont="1" applyBorder="1" applyAlignment="1">
      <alignment horizontal="left"/>
    </xf>
    <xf numFmtId="49" fontId="88" fillId="12" borderId="6" xfId="1" applyNumberFormat="1" applyFont="1" applyFill="1" applyBorder="1" applyAlignment="1">
      <alignment horizontal="left" vertical="top" wrapText="1"/>
    </xf>
    <xf numFmtId="49" fontId="88" fillId="12" borderId="9" xfId="1" applyNumberFormat="1" applyFont="1" applyFill="1" applyBorder="1" applyAlignment="1">
      <alignment horizontal="left" vertical="top" wrapText="1"/>
    </xf>
    <xf numFmtId="49" fontId="88" fillId="12" borderId="7" xfId="1" applyNumberFormat="1" applyFont="1" applyFill="1" applyBorder="1" applyAlignment="1">
      <alignment horizontal="left" vertical="top" wrapText="1"/>
    </xf>
    <xf numFmtId="166" fontId="40" fillId="4" borderId="50" xfId="1" applyNumberFormat="1" applyFont="1" applyFill="1" applyBorder="1" applyAlignment="1">
      <alignment horizontal="left"/>
    </xf>
    <xf numFmtId="166" fontId="40" fillId="4" borderId="51" xfId="1" applyNumberFormat="1" applyFont="1" applyFill="1" applyBorder="1" applyAlignment="1">
      <alignment horizontal="left"/>
    </xf>
    <xf numFmtId="0" fontId="41" fillId="12" borderId="22" xfId="0" applyFont="1" applyFill="1" applyBorder="1" applyAlignment="1" applyProtection="1">
      <alignment horizontal="center" vertical="center"/>
      <protection locked="0"/>
    </xf>
    <xf numFmtId="0" fontId="41" fillId="12" borderId="23" xfId="0" applyFont="1" applyFill="1" applyBorder="1" applyAlignment="1" applyProtection="1">
      <alignment horizontal="center" vertical="center"/>
      <protection locked="0"/>
    </xf>
    <xf numFmtId="166" fontId="40" fillId="4" borderId="24" xfId="1" applyNumberFormat="1" applyFont="1" applyFill="1" applyBorder="1" applyAlignment="1">
      <alignment horizontal="left"/>
    </xf>
    <xf numFmtId="166" fontId="40" fillId="4" borderId="25" xfId="1" applyNumberFormat="1" applyFont="1" applyFill="1" applyBorder="1" applyAlignment="1">
      <alignment horizontal="left"/>
    </xf>
    <xf numFmtId="0" fontId="39" fillId="7" borderId="41" xfId="0" applyFont="1" applyFill="1" applyBorder="1" applyAlignment="1" applyProtection="1">
      <alignment horizontal="left" vertical="top" wrapText="1"/>
      <protection locked="0"/>
    </xf>
    <xf numFmtId="0" fontId="39" fillId="7" borderId="42" xfId="0" applyFont="1" applyFill="1" applyBorder="1" applyAlignment="1" applyProtection="1">
      <alignment horizontal="left" vertical="top" wrapText="1"/>
      <protection locked="0"/>
    </xf>
    <xf numFmtId="0" fontId="65" fillId="9" borderId="43" xfId="0" applyFont="1" applyFill="1" applyBorder="1" applyAlignment="1">
      <alignment horizontal="left"/>
    </xf>
    <xf numFmtId="0" fontId="65" fillId="9" borderId="44" xfId="0" applyFont="1" applyFill="1" applyBorder="1" applyAlignment="1">
      <alignment horizontal="left"/>
    </xf>
    <xf numFmtId="0" fontId="40" fillId="4" borderId="32" xfId="0" applyFont="1" applyFill="1" applyBorder="1" applyAlignment="1">
      <alignment horizontal="center"/>
    </xf>
    <xf numFmtId="0" fontId="40" fillId="4" borderId="34" xfId="0" applyFont="1" applyFill="1" applyBorder="1" applyAlignment="1">
      <alignment horizontal="center"/>
    </xf>
    <xf numFmtId="0" fontId="51" fillId="9" borderId="35" xfId="0" applyFont="1" applyFill="1" applyBorder="1" applyAlignment="1">
      <alignment horizontal="center"/>
    </xf>
    <xf numFmtId="0" fontId="51" fillId="9" borderId="0" xfId="0" applyFont="1" applyFill="1" applyAlignment="1">
      <alignment horizontal="center"/>
    </xf>
    <xf numFmtId="0" fontId="51" fillId="9" borderId="36" xfId="0" applyFont="1" applyFill="1" applyBorder="1" applyAlignment="1">
      <alignment horizontal="center"/>
    </xf>
    <xf numFmtId="0" fontId="41" fillId="8" borderId="22" xfId="0" applyFont="1" applyFill="1" applyBorder="1" applyAlignment="1">
      <alignment horizontal="center" vertical="center"/>
    </xf>
    <xf numFmtId="0" fontId="41" fillId="8" borderId="23" xfId="0" applyFont="1" applyFill="1" applyBorder="1" applyAlignment="1">
      <alignment horizontal="center" vertical="center"/>
    </xf>
    <xf numFmtId="0" fontId="49" fillId="7" borderId="28" xfId="0" applyFont="1" applyFill="1" applyBorder="1" applyAlignment="1">
      <alignment horizontal="center" vertical="center" wrapText="1"/>
    </xf>
    <xf numFmtId="0" fontId="49" fillId="7" borderId="29" xfId="0" applyFont="1" applyFill="1" applyBorder="1" applyAlignment="1">
      <alignment horizontal="center" vertical="center" wrapText="1"/>
    </xf>
    <xf numFmtId="0" fontId="49" fillId="7" borderId="30" xfId="0" applyFont="1" applyFill="1" applyBorder="1" applyAlignment="1">
      <alignment horizontal="center" vertical="center" wrapText="1"/>
    </xf>
    <xf numFmtId="0" fontId="49" fillId="7" borderId="31" xfId="0" applyFont="1" applyFill="1" applyBorder="1" applyAlignment="1">
      <alignment horizontal="center" vertical="center" wrapText="1"/>
    </xf>
    <xf numFmtId="167" fontId="39" fillId="7" borderId="45" xfId="0" applyNumberFormat="1" applyFont="1" applyFill="1" applyBorder="1" applyAlignment="1">
      <alignment horizontal="center" vertical="center" wrapText="1"/>
    </xf>
    <xf numFmtId="167" fontId="39" fillId="7" borderId="46" xfId="0" applyNumberFormat="1" applyFont="1" applyFill="1" applyBorder="1" applyAlignment="1">
      <alignment horizontal="center" vertical="center" wrapText="1"/>
    </xf>
    <xf numFmtId="167" fontId="39" fillId="7" borderId="30" xfId="0" applyNumberFormat="1" applyFont="1" applyFill="1" applyBorder="1" applyAlignment="1">
      <alignment horizontal="center" vertical="center" wrapText="1"/>
    </xf>
    <xf numFmtId="167" fontId="39" fillId="7" borderId="31" xfId="0" applyNumberFormat="1" applyFont="1" applyFill="1" applyBorder="1" applyAlignment="1">
      <alignment horizontal="center" vertical="center" wrapText="1"/>
    </xf>
    <xf numFmtId="0" fontId="39" fillId="7" borderId="45" xfId="0" applyNumberFormat="1" applyFont="1" applyFill="1" applyBorder="1" applyAlignment="1">
      <alignment horizontal="center" vertical="center" wrapText="1"/>
    </xf>
    <xf numFmtId="0" fontId="39" fillId="7" borderId="47" xfId="0" applyNumberFormat="1" applyFont="1" applyFill="1" applyBorder="1" applyAlignment="1">
      <alignment horizontal="center" vertical="center" wrapText="1"/>
    </xf>
    <xf numFmtId="0" fontId="39" fillId="7" borderId="46" xfId="0" applyNumberFormat="1" applyFont="1" applyFill="1" applyBorder="1" applyAlignment="1">
      <alignment horizontal="center" vertical="center" wrapText="1"/>
    </xf>
    <xf numFmtId="0" fontId="39" fillId="7" borderId="30" xfId="0" applyNumberFormat="1" applyFont="1" applyFill="1" applyBorder="1" applyAlignment="1">
      <alignment horizontal="center" vertical="center" wrapText="1"/>
    </xf>
    <xf numFmtId="0" fontId="39" fillId="7" borderId="48" xfId="0" applyNumberFormat="1" applyFont="1" applyFill="1" applyBorder="1" applyAlignment="1">
      <alignment horizontal="center" vertical="center" wrapText="1"/>
    </xf>
    <xf numFmtId="0" fontId="39" fillId="7" borderId="31" xfId="0" applyNumberFormat="1" applyFont="1" applyFill="1" applyBorder="1" applyAlignment="1">
      <alignment horizontal="center" vertical="center" wrapText="1"/>
    </xf>
    <xf numFmtId="0" fontId="40" fillId="4" borderId="32" xfId="0" applyFont="1" applyFill="1" applyBorder="1" applyAlignment="1">
      <alignment horizontal="left" vertical="center"/>
    </xf>
    <xf numFmtId="0" fontId="40" fillId="4" borderId="34" xfId="0" applyFont="1" applyFill="1" applyBorder="1" applyAlignment="1">
      <alignment horizontal="left" vertical="center"/>
    </xf>
    <xf numFmtId="0" fontId="42" fillId="4" borderId="32" xfId="0" applyFont="1" applyFill="1" applyBorder="1" applyAlignment="1">
      <alignment horizontal="left" vertical="center" wrapText="1"/>
    </xf>
    <xf numFmtId="0" fontId="42" fillId="4" borderId="33" xfId="0" applyFont="1" applyFill="1" applyBorder="1" applyAlignment="1">
      <alignment horizontal="left" vertical="center" wrapText="1"/>
    </xf>
    <xf numFmtId="0" fontId="42" fillId="4" borderId="34" xfId="0" applyFont="1" applyFill="1" applyBorder="1" applyAlignment="1">
      <alignment horizontal="left" vertical="center" wrapText="1"/>
    </xf>
    <xf numFmtId="0" fontId="39" fillId="7" borderId="45" xfId="0" quotePrefix="1" applyNumberFormat="1" applyFont="1" applyFill="1" applyBorder="1" applyAlignment="1" applyProtection="1">
      <alignment horizontal="center" vertical="center" wrapText="1"/>
    </xf>
    <xf numFmtId="0" fontId="39" fillId="7" borderId="46" xfId="0" applyNumberFormat="1" applyFont="1" applyFill="1" applyBorder="1" applyAlignment="1" applyProtection="1">
      <alignment horizontal="center" vertical="center" wrapText="1"/>
    </xf>
    <xf numFmtId="0" fontId="39" fillId="7" borderId="30" xfId="0" applyNumberFormat="1" applyFont="1" applyFill="1" applyBorder="1" applyAlignment="1" applyProtection="1">
      <alignment horizontal="center" vertical="center" wrapText="1"/>
    </xf>
    <xf numFmtId="0" fontId="39" fillId="7" borderId="31" xfId="0" applyNumberFormat="1" applyFont="1" applyFill="1" applyBorder="1" applyAlignment="1" applyProtection="1">
      <alignment horizontal="center" vertical="center" wrapText="1"/>
    </xf>
    <xf numFmtId="49" fontId="39" fillId="7" borderId="17" xfId="0" applyNumberFormat="1" applyFont="1" applyFill="1" applyBorder="1" applyAlignment="1">
      <alignment horizontal="left"/>
    </xf>
    <xf numFmtId="0" fontId="42" fillId="9" borderId="32" xfId="0" applyNumberFormat="1" applyFont="1" applyFill="1" applyBorder="1" applyAlignment="1">
      <alignment horizontal="center" vertical="center" wrapText="1"/>
    </xf>
    <xf numFmtId="0" fontId="42" fillId="9" borderId="33" xfId="0" applyNumberFormat="1" applyFont="1" applyFill="1" applyBorder="1" applyAlignment="1">
      <alignment horizontal="center" vertical="center" wrapText="1"/>
    </xf>
    <xf numFmtId="0" fontId="40" fillId="4" borderId="33" xfId="0" applyFont="1" applyFill="1" applyBorder="1" applyAlignment="1">
      <alignment horizontal="center"/>
    </xf>
    <xf numFmtId="0" fontId="39" fillId="7" borderId="32" xfId="1" applyNumberFormat="1" applyFont="1" applyFill="1" applyBorder="1" applyAlignment="1">
      <alignment horizontal="left" vertical="center" wrapText="1"/>
    </xf>
    <xf numFmtId="0" fontId="39" fillId="7" borderId="33" xfId="1" applyNumberFormat="1" applyFont="1" applyFill="1" applyBorder="1" applyAlignment="1">
      <alignment horizontal="left" vertical="center" wrapText="1"/>
    </xf>
    <xf numFmtId="0" fontId="39" fillId="7" borderId="47" xfId="1" applyNumberFormat="1" applyFont="1" applyFill="1" applyBorder="1" applyAlignment="1">
      <alignment horizontal="left" vertical="center" wrapText="1"/>
    </xf>
    <xf numFmtId="0" fontId="39" fillId="7" borderId="46" xfId="1" applyNumberFormat="1" applyFont="1" applyFill="1" applyBorder="1" applyAlignment="1">
      <alignment horizontal="left" vertical="center" wrapText="1"/>
    </xf>
    <xf numFmtId="0" fontId="39" fillId="7" borderId="17" xfId="1" applyNumberFormat="1" applyFont="1" applyFill="1" applyBorder="1" applyAlignment="1">
      <alignment horizontal="center" vertical="center" wrapText="1"/>
    </xf>
    <xf numFmtId="0" fontId="39" fillId="7" borderId="38" xfId="0" applyFont="1" applyFill="1" applyBorder="1" applyAlignment="1">
      <alignment horizontal="center" vertical="center"/>
    </xf>
    <xf numFmtId="0" fontId="39" fillId="9" borderId="54" xfId="0" applyFont="1" applyFill="1" applyBorder="1" applyAlignment="1">
      <alignment horizontal="center" vertical="center"/>
    </xf>
    <xf numFmtId="0" fontId="39" fillId="9" borderId="55" xfId="0" applyFont="1" applyFill="1" applyBorder="1" applyAlignment="1">
      <alignment horizontal="center" vertical="center"/>
    </xf>
    <xf numFmtId="0" fontId="39" fillId="9" borderId="56" xfId="0" applyFont="1" applyFill="1" applyBorder="1" applyAlignment="1">
      <alignment horizontal="center" vertical="center"/>
    </xf>
    <xf numFmtId="0" fontId="39" fillId="7" borderId="52" xfId="0" applyFont="1" applyFill="1" applyBorder="1" applyAlignment="1">
      <alignment horizontal="center" vertical="center"/>
    </xf>
    <xf numFmtId="0" fontId="39" fillId="7" borderId="53" xfId="0" applyFont="1" applyFill="1" applyBorder="1" applyAlignment="1">
      <alignment horizontal="center" vertical="center"/>
    </xf>
    <xf numFmtId="0" fontId="40" fillId="7" borderId="39" xfId="0" applyFont="1" applyFill="1" applyBorder="1" applyAlignment="1">
      <alignment horizontal="center"/>
    </xf>
    <xf numFmtId="0" fontId="40" fillId="7" borderId="40" xfId="0" applyFont="1" applyFill="1" applyBorder="1" applyAlignment="1">
      <alignment horizontal="center"/>
    </xf>
    <xf numFmtId="49" fontId="39" fillId="7" borderId="32" xfId="0" applyNumberFormat="1" applyFont="1" applyFill="1" applyBorder="1" applyAlignment="1">
      <alignment horizontal="center"/>
    </xf>
    <xf numFmtId="49" fontId="39" fillId="7" borderId="33" xfId="0" applyNumberFormat="1" applyFont="1" applyFill="1" applyBorder="1" applyAlignment="1">
      <alignment horizontal="center"/>
    </xf>
    <xf numFmtId="49" fontId="39" fillId="7" borderId="34" xfId="0" applyNumberFormat="1" applyFont="1" applyFill="1" applyBorder="1" applyAlignment="1">
      <alignment horizontal="center"/>
    </xf>
    <xf numFmtId="0" fontId="41" fillId="7" borderId="22" xfId="0" applyFont="1" applyFill="1" applyBorder="1" applyAlignment="1">
      <alignment horizontal="center" vertical="center"/>
    </xf>
    <xf numFmtId="0" fontId="41" fillId="7" borderId="23" xfId="0" applyFont="1" applyFill="1" applyBorder="1" applyAlignment="1">
      <alignment horizontal="center" vertical="center"/>
    </xf>
    <xf numFmtId="166" fontId="39" fillId="7" borderId="32" xfId="1" applyNumberFormat="1" applyFont="1" applyFill="1" applyBorder="1" applyAlignment="1">
      <alignment horizontal="left" vertical="center" wrapText="1"/>
    </xf>
    <xf numFmtId="166" fontId="39" fillId="7" borderId="33" xfId="1" applyNumberFormat="1" applyFont="1" applyFill="1" applyBorder="1" applyAlignment="1">
      <alignment horizontal="left" vertical="center" wrapText="1"/>
    </xf>
    <xf numFmtId="166" fontId="39" fillId="7" borderId="47" xfId="1" applyNumberFormat="1" applyFont="1" applyFill="1" applyBorder="1" applyAlignment="1">
      <alignment horizontal="left" vertical="center" wrapText="1"/>
    </xf>
    <xf numFmtId="166" fontId="39" fillId="7" borderId="46" xfId="1" applyNumberFormat="1" applyFont="1" applyFill="1" applyBorder="1" applyAlignment="1">
      <alignment horizontal="left" vertical="center" wrapText="1"/>
    </xf>
    <xf numFmtId="0" fontId="39" fillId="7" borderId="19" xfId="0" quotePrefix="1" applyNumberFormat="1" applyFont="1" applyFill="1" applyBorder="1" applyAlignment="1" applyProtection="1">
      <alignment horizontal="center" vertical="center" wrapText="1"/>
      <protection locked="0"/>
    </xf>
    <xf numFmtId="0" fontId="39" fillId="7" borderId="20" xfId="0" quotePrefix="1" applyNumberFormat="1" applyFont="1" applyFill="1" applyBorder="1" applyAlignment="1" applyProtection="1">
      <alignment horizontal="center" vertical="center" wrapText="1"/>
      <protection locked="0"/>
    </xf>
    <xf numFmtId="0" fontId="39" fillId="7" borderId="46" xfId="0" applyNumberFormat="1" applyFont="1" applyFill="1" applyBorder="1" applyAlignment="1" applyProtection="1">
      <alignment horizontal="center" vertical="center" wrapText="1"/>
      <protection locked="0"/>
    </xf>
    <xf numFmtId="0" fontId="39" fillId="7" borderId="31" xfId="0" applyNumberFormat="1" applyFont="1" applyFill="1" applyBorder="1" applyAlignment="1" applyProtection="1">
      <alignment horizontal="center" vertical="center" wrapText="1"/>
      <protection locked="0"/>
    </xf>
    <xf numFmtId="166" fontId="39" fillId="7" borderId="17" xfId="1" applyNumberFormat="1" applyFont="1" applyFill="1" applyBorder="1" applyAlignment="1">
      <alignment horizontal="center" vertical="center" wrapText="1"/>
    </xf>
    <xf numFmtId="0" fontId="42" fillId="12" borderId="41" xfId="0" applyFont="1" applyFill="1" applyBorder="1" applyAlignment="1">
      <alignment horizontal="center" vertical="center" wrapText="1"/>
    </xf>
    <xf numFmtId="0" fontId="42" fillId="12" borderId="42" xfId="0" applyFont="1" applyFill="1" applyBorder="1" applyAlignment="1">
      <alignment horizontal="center" vertical="center"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9" fillId="7" borderId="32" xfId="0" applyNumberFormat="1" applyFont="1" applyFill="1" applyBorder="1" applyAlignment="1">
      <alignment horizontal="left"/>
    </xf>
    <xf numFmtId="49" fontId="39" fillId="7" borderId="33" xfId="0" applyNumberFormat="1" applyFont="1" applyFill="1" applyBorder="1" applyAlignment="1">
      <alignment horizontal="left"/>
    </xf>
    <xf numFmtId="49" fontId="39" fillId="7" borderId="34" xfId="0" applyNumberFormat="1" applyFont="1" applyFill="1" applyBorder="1" applyAlignment="1">
      <alignment horizontal="left"/>
    </xf>
    <xf numFmtId="0" fontId="37" fillId="7" borderId="32" xfId="0" applyFont="1" applyFill="1" applyBorder="1" applyAlignment="1">
      <alignment horizontal="left" vertical="center" wrapText="1"/>
    </xf>
    <xf numFmtId="0" fontId="37" fillId="7" borderId="34" xfId="0" applyFont="1" applyFill="1" applyBorder="1" applyAlignment="1">
      <alignment horizontal="left" vertical="center" wrapText="1"/>
    </xf>
    <xf numFmtId="0" fontId="62" fillId="4" borderId="0" xfId="5" applyFont="1" applyFill="1" applyBorder="1" applyAlignment="1">
      <alignment horizontal="center" vertical="center" wrapText="1"/>
    </xf>
    <xf numFmtId="0" fontId="55" fillId="0" borderId="0" xfId="5" applyFont="1" applyAlignment="1" applyProtection="1">
      <alignment horizontal="left" vertical="center"/>
    </xf>
    <xf numFmtId="0" fontId="58" fillId="0" borderId="5" xfId="5" applyFont="1" applyBorder="1" applyAlignment="1" applyProtection="1">
      <alignment horizontal="center" vertical="center"/>
      <protection locked="0"/>
    </xf>
    <xf numFmtId="0" fontId="58" fillId="0" borderId="15" xfId="5" applyFont="1" applyBorder="1" applyAlignment="1" applyProtection="1">
      <alignment horizontal="center" vertical="center"/>
      <protection locked="0"/>
    </xf>
    <xf numFmtId="0" fontId="58" fillId="0" borderId="5" xfId="5" applyNumberFormat="1" applyFont="1" applyBorder="1" applyAlignment="1" applyProtection="1">
      <alignment horizontal="center" vertical="center"/>
      <protection locked="0"/>
    </xf>
    <xf numFmtId="0" fontId="58" fillId="0" borderId="15" xfId="5" applyNumberFormat="1" applyFont="1" applyBorder="1" applyAlignment="1" applyProtection="1">
      <alignment horizontal="center" vertical="center"/>
      <protection locked="0"/>
    </xf>
    <xf numFmtId="166" fontId="39" fillId="12" borderId="32" xfId="1" applyNumberFormat="1" applyFont="1" applyFill="1" applyBorder="1" applyAlignment="1">
      <alignment horizontal="left" vertical="top"/>
    </xf>
    <xf numFmtId="166" fontId="39" fillId="12" borderId="34" xfId="1" applyNumberFormat="1" applyFont="1" applyFill="1" applyBorder="1" applyAlignment="1">
      <alignment horizontal="left" vertical="top"/>
    </xf>
    <xf numFmtId="0" fontId="54" fillId="14" borderId="6" xfId="5" applyFont="1" applyFill="1" applyBorder="1" applyAlignment="1">
      <alignment horizontal="center" vertical="center" wrapText="1"/>
    </xf>
    <xf numFmtId="0" fontId="54" fillId="14" borderId="7" xfId="5" applyFont="1" applyFill="1" applyBorder="1" applyAlignment="1">
      <alignment horizontal="center" vertical="center" wrapText="1"/>
    </xf>
    <xf numFmtId="0" fontId="58" fillId="0" borderId="0" xfId="5" applyFont="1" applyAlignment="1" applyProtection="1">
      <alignment horizontal="left" vertical="center" wrapText="1"/>
    </xf>
    <xf numFmtId="0" fontId="58" fillId="0" borderId="12" xfId="5" applyNumberFormat="1" applyFont="1" applyBorder="1" applyAlignment="1" applyProtection="1">
      <alignment horizontal="center" vertical="center"/>
      <protection locked="0"/>
    </xf>
    <xf numFmtId="0" fontId="58" fillId="0" borderId="14" xfId="5" applyNumberFormat="1" applyFont="1" applyBorder="1" applyAlignment="1" applyProtection="1">
      <alignment horizontal="center" vertical="center"/>
      <protection locked="0"/>
    </xf>
    <xf numFmtId="0" fontId="64" fillId="9" borderId="35" xfId="0" applyFont="1" applyFill="1" applyBorder="1" applyAlignment="1">
      <alignment horizontal="center"/>
    </xf>
    <xf numFmtId="0" fontId="64" fillId="9" borderId="0" xfId="0" applyFont="1" applyFill="1" applyBorder="1" applyAlignment="1">
      <alignment horizontal="center"/>
    </xf>
    <xf numFmtId="0" fontId="63" fillId="2" borderId="0" xfId="0" applyFont="1" applyFill="1" applyBorder="1" applyAlignment="1">
      <alignment horizontal="center"/>
    </xf>
    <xf numFmtId="14" fontId="56" fillId="0" borderId="0" xfId="5" applyNumberFormat="1" applyFont="1" applyAlignment="1" applyProtection="1">
      <alignment horizontal="left"/>
      <protection locked="0"/>
    </xf>
    <xf numFmtId="0" fontId="56" fillId="0" borderId="0" xfId="5" applyNumberFormat="1" applyFont="1" applyAlignment="1" applyProtection="1">
      <alignment horizontal="left"/>
      <protection locked="0"/>
    </xf>
    <xf numFmtId="0" fontId="55" fillId="0" borderId="0" xfId="5" applyFont="1" applyAlignment="1" applyProtection="1">
      <alignment horizontal="left"/>
      <protection locked="0"/>
    </xf>
    <xf numFmtId="0" fontId="52" fillId="0" borderId="8" xfId="5" applyBorder="1" applyAlignment="1">
      <alignment horizontal="center" vertical="center"/>
    </xf>
    <xf numFmtId="0" fontId="52" fillId="0" borderId="0" xfId="5" applyBorder="1" applyAlignment="1">
      <alignment horizontal="center" vertical="center"/>
    </xf>
    <xf numFmtId="0" fontId="59" fillId="0" borderId="0" xfId="6" applyAlignment="1" applyProtection="1">
      <alignment horizontal="left" vertical="center"/>
    </xf>
    <xf numFmtId="0" fontId="58" fillId="0" borderId="0" xfId="5" applyFont="1" applyAlignment="1" applyProtection="1">
      <alignment horizontal="left" vertical="center"/>
    </xf>
    <xf numFmtId="0" fontId="40" fillId="4" borderId="24" xfId="0" applyFont="1" applyFill="1" applyBorder="1" applyAlignment="1">
      <alignment horizontal="center" vertical="center" wrapText="1"/>
    </xf>
    <xf numFmtId="0" fontId="40" fillId="4" borderId="25" xfId="0" applyFont="1" applyFill="1" applyBorder="1" applyAlignment="1">
      <alignment horizontal="center" vertical="center" wrapText="1"/>
    </xf>
    <xf numFmtId="168" fontId="58" fillId="0" borderId="0" xfId="5" applyNumberFormat="1" applyFont="1" applyAlignment="1" applyProtection="1">
      <alignment horizontal="left" vertical="center"/>
    </xf>
    <xf numFmtId="0" fontId="13" fillId="2" borderId="0" xfId="0" applyFont="1" applyFill="1" applyAlignment="1">
      <alignment horizontal="center"/>
    </xf>
    <xf numFmtId="0" fontId="11" fillId="0" borderId="6" xfId="0" applyFont="1" applyBorder="1" applyAlignment="1">
      <alignment horizontal="left" vertical="center" wrapText="1"/>
    </xf>
    <xf numFmtId="0" fontId="11" fillId="0" borderId="9" xfId="0" applyFont="1" applyBorder="1" applyAlignment="1">
      <alignment horizontal="left" vertical="center" wrapText="1"/>
    </xf>
    <xf numFmtId="0" fontId="11" fillId="0" borderId="7" xfId="0" applyFont="1" applyBorder="1" applyAlignment="1">
      <alignment horizontal="left" vertical="center"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14" fillId="4" borderId="6" xfId="0" applyFont="1" applyFill="1" applyBorder="1" applyAlignment="1">
      <alignment horizontal="center"/>
    </xf>
    <xf numFmtId="0" fontId="14"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4" fillId="4" borderId="10" xfId="0" applyFont="1" applyFill="1" applyBorder="1" applyAlignment="1">
      <alignment horizontal="center"/>
    </xf>
    <xf numFmtId="0" fontId="14" fillId="4" borderId="8" xfId="0" applyFont="1" applyFill="1" applyBorder="1" applyAlignment="1">
      <alignment horizontal="center"/>
    </xf>
    <xf numFmtId="0" fontId="22" fillId="4" borderId="12" xfId="0" applyFont="1" applyFill="1" applyBorder="1" applyAlignment="1">
      <alignment horizontal="center"/>
    </xf>
    <xf numFmtId="0" fontId="22" fillId="4" borderId="13" xfId="0" applyFont="1" applyFill="1" applyBorder="1" applyAlignment="1">
      <alignment horizontal="center"/>
    </xf>
    <xf numFmtId="0" fontId="29" fillId="0" borderId="6" xfId="0" applyFont="1" applyBorder="1" applyAlignment="1">
      <alignment horizontal="left" vertical="center" wrapText="1"/>
    </xf>
    <xf numFmtId="0" fontId="29" fillId="0" borderId="9"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wrapText="1"/>
    </xf>
    <xf numFmtId="0" fontId="14"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4" fillId="4" borderId="5" xfId="0" applyFont="1" applyFill="1" applyBorder="1" applyAlignment="1">
      <alignment horizontal="center"/>
    </xf>
    <xf numFmtId="0" fontId="14" fillId="4" borderId="0" xfId="0" applyFont="1" applyFill="1" applyAlignment="1">
      <alignment horizontal="center"/>
    </xf>
    <xf numFmtId="0" fontId="0" fillId="0" borderId="2" xfId="0" applyBorder="1" applyAlignment="1">
      <alignment horizontal="left"/>
    </xf>
    <xf numFmtId="0" fontId="12" fillId="0" borderId="2" xfId="4" applyBorder="1" applyAlignment="1">
      <alignment horizontal="left" wrapText="1"/>
    </xf>
    <xf numFmtId="0" fontId="30" fillId="0" borderId="6" xfId="0" applyFont="1" applyBorder="1" applyAlignment="1">
      <alignment horizontal="left" wrapText="1"/>
    </xf>
    <xf numFmtId="0" fontId="30" fillId="0" borderId="9" xfId="0" applyFont="1" applyBorder="1" applyAlignment="1">
      <alignment horizontal="left" wrapText="1"/>
    </xf>
    <xf numFmtId="0" fontId="30" fillId="0" borderId="7" xfId="0" applyFont="1" applyBorder="1" applyAlignment="1">
      <alignment horizontal="left" wrapText="1"/>
    </xf>
    <xf numFmtId="0" fontId="30" fillId="0" borderId="0" xfId="0" applyFont="1" applyAlignment="1">
      <alignment horizontal="left" wrapText="1"/>
    </xf>
    <xf numFmtId="0" fontId="29" fillId="0" borderId="0" xfId="0" applyFont="1" applyBorder="1" applyAlignment="1">
      <alignment horizontal="left" wrapText="1"/>
    </xf>
    <xf numFmtId="0" fontId="14"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9"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Cache>
                <c:formatCode>_("$"* #,##0_);_("$"* \(#,##0\);_("$"* "-"??_);_(@_)</c:formatCode>
                <c:ptCount val="2"/>
                <c:pt idx="1">
                  <c:v>0</c:v>
                </c:pt>
              </c:numCache>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ser>
          <c:idx val="0"/>
          <c:order val="1"/>
          <c:tx>
            <c:strRef>
              <c:f>'FY19 Project Reporting'!$B$49</c:f>
              <c:strCache>
                <c:ptCount val="1"/>
                <c:pt idx="0">
                  <c:v>TTD Estimated Operating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Cache>
                <c:formatCode>_("$"* #,##0_);_("$"* \(#,##0\);_("$"* "-"??_);_(@_)</c:formatCode>
                <c:ptCount val="2"/>
                <c:pt idx="1">
                  <c:v>0</c:v>
                </c:pt>
              </c:numCache>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196648240"/>
        <c:axId val="196643200"/>
      </c:barChart>
      <c:catAx>
        <c:axId val="19664824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643200"/>
        <c:crosses val="autoZero"/>
        <c:auto val="1"/>
        <c:lblAlgn val="ctr"/>
        <c:lblOffset val="100"/>
        <c:noMultiLvlLbl val="0"/>
      </c:catAx>
      <c:valAx>
        <c:axId val="19664320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9664824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187500</c:v>
                </c:pt>
              </c:numCache>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187500</c:v>
                </c:pt>
              </c:numCache>
            </c:numRef>
          </c:val>
        </c:ser>
        <c:dLbls>
          <c:showLegendKey val="0"/>
          <c:showVal val="0"/>
          <c:showCatName val="0"/>
          <c:showSerName val="0"/>
          <c:showPercent val="0"/>
          <c:showBubbleSize val="0"/>
        </c:dLbls>
        <c:gapWidth val="150"/>
        <c:overlap val="100"/>
        <c:axId val="196649360"/>
        <c:axId val="196643760"/>
      </c:barChart>
      <c:catAx>
        <c:axId val="19664936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6643760"/>
        <c:crosses val="autoZero"/>
        <c:auto val="1"/>
        <c:lblAlgn val="ctr"/>
        <c:lblOffset val="100"/>
        <c:noMultiLvlLbl val="0"/>
      </c:catAx>
      <c:valAx>
        <c:axId val="19664376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966493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309337904"/>
        <c:axId val="309337344"/>
      </c:barChart>
      <c:catAx>
        <c:axId val="3093379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09337344"/>
        <c:crosses val="autoZero"/>
        <c:auto val="1"/>
        <c:lblAlgn val="ctr"/>
        <c:lblOffset val="100"/>
        <c:noMultiLvlLbl val="0"/>
      </c:catAx>
      <c:valAx>
        <c:axId val="309337344"/>
        <c:scaling>
          <c:orientation val="minMax"/>
        </c:scaling>
        <c:delete val="1"/>
        <c:axPos val="l"/>
        <c:numFmt formatCode="_(&quot;$&quot;* #,##0_);_(&quot;$&quot;* \(#,##0\);_(&quot;$&quot;* &quot;-&quot;??_);_(@_)" sourceLinked="1"/>
        <c:majorTickMark val="none"/>
        <c:minorTickMark val="none"/>
        <c:tickLblPos val="nextTo"/>
        <c:crossAx val="3093379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00572080"/>
        <c:axId val="200574880"/>
      </c:barChart>
      <c:catAx>
        <c:axId val="2005720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00574880"/>
        <c:crosses val="autoZero"/>
        <c:auto val="1"/>
        <c:lblAlgn val="ctr"/>
        <c:lblOffset val="100"/>
        <c:noMultiLvlLbl val="0"/>
      </c:catAx>
      <c:valAx>
        <c:axId val="200574880"/>
        <c:scaling>
          <c:orientation val="minMax"/>
        </c:scaling>
        <c:delete val="1"/>
        <c:axPos val="l"/>
        <c:numFmt formatCode="_(&quot;$&quot;* #,##0_);_(&quot;$&quot;* \(#,##0\);_(&quot;$&quot;* &quot;-&quot;??_);_(@_)" sourceLinked="1"/>
        <c:majorTickMark val="none"/>
        <c:minorTickMark val="none"/>
        <c:tickLblPos val="nextTo"/>
        <c:crossAx val="2005720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4" y="9125399"/>
              <a:chExt cx="2403102" cy="204128"/>
            </a:xfrm>
          </xdr:grpSpPr>
          <xdr:sp macro="" textlink="">
            <xdr:nvSpPr>
              <xdr:cNvPr id="2075" name="Check Box 27" hidden="1">
                <a:extLst>
                  <a:ext uri="{63B3BB69-23CF-44E3-9099-C40C66FF867C}">
                    <a14:compatExt spid="_x0000_s2075"/>
                  </a:ext>
                </a:extLst>
              </xdr:cNvPr>
              <xdr:cNvSpPr/>
            </xdr:nvSpPr>
            <xdr:spPr bwMode="auto">
              <a:xfrm>
                <a:off x="6831161" y="9125489"/>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4" y="9125399"/>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4" y="8739395"/>
              <a:chExt cx="4743451"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0"/>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1"/>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41" y="10346391"/>
              <a:chExt cx="3350183" cy="161925"/>
            </a:xfrm>
          </xdr:grpSpPr>
          <xdr:sp macro="" textlink="">
            <xdr:nvSpPr>
              <xdr:cNvPr id="2113" name="Check Box 65" hidden="1">
                <a:extLst>
                  <a:ext uri="{63B3BB69-23CF-44E3-9099-C40C66FF867C}">
                    <a14:compatExt spid="_x0000_s2113"/>
                  </a:ext>
                </a:extLst>
              </xdr:cNvPr>
              <xdr:cNvSpPr/>
            </xdr:nvSpPr>
            <xdr:spPr bwMode="auto">
              <a:xfrm>
                <a:off x="5305241" y="10346740"/>
                <a:ext cx="1621324"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3" y="10346391"/>
                <a:ext cx="1620371"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5101878"/>
              <a:ext cx="2411543" cy="205916"/>
              <a:chOff x="5533090" y="9125474"/>
              <a:chExt cx="2403107" cy="204113"/>
            </a:xfrm>
          </xdr:grpSpPr>
          <xdr:sp macro="" textlink="">
            <xdr:nvSpPr>
              <xdr:cNvPr id="2117" name="Check Box 69" hidden="1">
                <a:extLst>
                  <a:ext uri="{63B3BB69-23CF-44E3-9099-C40C66FF867C}">
                    <a14:compatExt spid="_x0000_s2117"/>
                  </a:ext>
                </a:extLst>
              </xdr:cNvPr>
              <xdr:cNvSpPr/>
            </xdr:nvSpPr>
            <xdr:spPr bwMode="auto">
              <a:xfrm>
                <a:off x="6831145" y="9125547"/>
                <a:ext cx="1105052"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74"/>
                <a:ext cx="1097155"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3" Type="http://schemas.openxmlformats.org/officeDocument/2006/relationships/revisionLog" Target="revisionLog3.xml"/><Relationship Id="rId4"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7FB492B-85EB-48E0-843C-8E502B95C61E}" diskRevisions="1" revisionId="48" version="4" protected="1">
  <header guid="{9CCE4AAF-24F3-4CA7-A87A-DA8956791AF0}" dateTime="2018-02-19T10:26:56" maxSheetId="12" userName="Kevin Lewis" r:id="rId3" minRId="13" maxRId="18">
    <sheetIdMap count="11">
      <sheetId val="1"/>
      <sheetId val="2"/>
      <sheetId val="3"/>
      <sheetId val="4"/>
      <sheetId val="5"/>
      <sheetId val="6"/>
      <sheetId val="7"/>
      <sheetId val="8"/>
      <sheetId val="9"/>
      <sheetId val="10"/>
      <sheetId val="11"/>
    </sheetIdMap>
  </header>
  <header guid="{D7FB492B-85EB-48E0-843C-8E502B95C61E}" dateTime="2018-03-16T14:54:17" maxSheetId="12" userName="Kevin Lewis" r:id="rId4" minRId="30" maxRId="37">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 sId="1" numFmtId="19">
    <oc r="D14">
      <v>43983</v>
    </oc>
    <nc r="D14">
      <v>43646</v>
    </nc>
  </rcc>
  <rcc rId="31" sId="1" numFmtId="34">
    <oc r="D133">
      <v>250000</v>
    </oc>
    <nc r="D133">
      <v>500000</v>
    </nc>
  </rcc>
  <rcc rId="32" sId="1" numFmtId="34">
    <oc r="E133">
      <v>250000</v>
    </oc>
    <nc r="E133"/>
  </rcc>
  <rcc rId="33" sId="1" numFmtId="34">
    <oc r="E100">
      <v>156250</v>
    </oc>
    <nc r="E100"/>
  </rcc>
  <rcc rId="34" sId="1" numFmtId="34">
    <oc r="D100">
      <v>156250</v>
    </oc>
    <nc r="D100">
      <v>312500</v>
    </nc>
  </rcc>
  <rcc rId="35" sId="1">
    <nc r="H105" t="inlineStr">
      <is>
        <t>N/A</t>
      </is>
    </nc>
  </rcc>
  <rcc rId="36" sId="1">
    <oc r="B11" t="inlineStr">
      <is>
        <t>New RTC Facility Feasibility Study</t>
      </is>
    </oc>
    <nc r="B11" t="inlineStr">
      <is>
        <t>New Regional Transit Center Facility Feasibility Study</t>
      </is>
    </nc>
  </rcc>
  <rcc rId="37" sId="1">
    <oc r="B17" t="inlineStr">
      <is>
        <t>A feasibility study to deterimine the best location for a new Regional Transit Center Facility, taking into consideration current and future planned routes, land use, supply, and price.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Wake-37.5% Durham/Orange).</t>
      </is>
    </oc>
    <nc r="B17" t="inlineStr">
      <is>
        <t>A feasibility study to deterimine the best location for a new Regional Transit Center Facility, taking into consideration current and future planned routes, land use, supply, price, and future needs. If funds allow, prelimiary deisgn will be included as well.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Wake-25% Durham-12.5%Orange).</t>
      </is>
    </nc>
  </rcc>
  <rcv guid="{DC333770-F6D6-4D2B-BA2E-91101F197000}" action="delete"/>
  <rdn rId="0" localSheetId="1" customView="1" name="Z_DC333770_F6D6_4D2B_BA2E_91101F197000_.wvu.PrintArea" hidden="1" oldHidden="1">
    <formula>'FY19 Project Request '!$A$1:$K$148</formula>
    <oldFormula>'FY19 Project Request '!$A$1:$K$148</oldFormula>
  </rdn>
  <rdn rId="0" localSheetId="1" customView="1" name="Z_DC333770_F6D6_4D2B_BA2E_91101F197000_.wvu.Rows" hidden="1" oldHidden="1">
    <formula>'FY19 Project Request '!$93:$96</formula>
    <oldFormula>'FY19 Project Request '!$93:$96</oldFormula>
  </rdn>
  <rdn rId="0" localSheetId="1" customView="1" name="Z_DC333770_F6D6_4D2B_BA2E_91101F197000_.wvu.FilterData" hidden="1" oldHidden="1">
    <formula>'FY19 Project Request '!$X$3:$X$12</formula>
    <oldFormula>'FY19 Project Request '!$X$3:$X$12</oldFormula>
  </rdn>
  <rdn rId="0" localSheetId="2" customView="1" name="Z_DC333770_F6D6_4D2B_BA2E_91101F197000_.wvu.PrintArea" hidden="1" oldHidden="1">
    <formula>'FY19 Project Reporting'!$A$1:$K$65</formula>
    <oldFormula>'FY19 Project Reporting'!$A$1:$K$65</oldFormula>
  </rdn>
  <rdn rId="0" localSheetId="2" customView="1" name="Z_DC333770_F6D6_4D2B_BA2E_91101F197000_.wvu.Cols" hidden="1" oldHidden="1">
    <formula>'FY19 Project Reporting'!$V:$AD</formula>
    <oldFormula>'FY19 Project Reporting'!$V:$AD</oldFormula>
  </rdn>
  <rdn rId="0" localSheetId="3" customView="1" name="Z_DC333770_F6D6_4D2B_BA2E_91101F197000_.wvu.PrintArea" hidden="1" oldHidden="1">
    <formula>'Exhibit A'!$A$1:$K$44</formula>
    <oldFormula>'Exhibit A'!$A$1:$K$44</oldFormula>
  </rdn>
  <rdn rId="0" localSheetId="3" customView="1" name="Z_DC333770_F6D6_4D2B_BA2E_91101F197000_.wvu.Cols" hidden="1" oldHidden="1">
    <formula>'Exhibit A'!$V:$AC</formula>
    <oldFormula>'Exhibit A'!$V:$AC</oldFormula>
  </rdn>
  <rdn rId="0" localSheetId="4" customView="1" name="Z_DC333770_F6D6_4D2B_BA2E_91101F197000_.wvu.PrintArea" hidden="1" oldHidden="1">
    <formula>'ProjReq Instructions'!$A$1:$C$192</formula>
    <oldFormula>'ProjReq Instructions'!$A$1:$C$192</oldFormula>
  </rdn>
  <rdn rId="0" localSheetId="5" customView="1" name="Z_DC333770_F6D6_4D2B_BA2E_91101F197000_.wvu.PrintArea" hidden="1" oldHidden="1">
    <formula>'ProjReport Instructions'!$A$1:$C$62</formula>
    <oldFormula>'ProjReport Instructions'!$A$1:$C$62</oldFormula>
  </rdn>
  <rdn rId="0" localSheetId="6" customView="1" name="Z_DC333770_F6D6_4D2B_BA2E_91101F197000_.wvu.PrintArea" hidden="1" oldHidden="1">
    <formula>'FY19 Exhibit A - Draft'!$A$1:$K$63</formula>
    <oldFormula>'FY19 Exhibit A - Draft'!$A$1:$K$63</oldFormula>
  </rdn>
  <rdn rId="0" localSheetId="7" customView="1" name="Z_DC333770_F6D6_4D2B_BA2E_91101F197000_.wvu.Rows" hidden="1" oldHidden="1">
    <formula>'End-of-Year Reconciliations'!$22:$27</formula>
    <oldFormula>'End-of-Year Reconciliations'!$22:$27</oldFormula>
  </rdn>
  <rcv guid="{DC333770-F6D6-4D2B-BA2E-91101F197000}"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 sId="1" numFmtId="34">
    <oc r="D133">
      <v>500000</v>
    </oc>
    <nc r="D133">
      <v>250000</v>
    </nc>
  </rcc>
  <rcc rId="14" sId="1" numFmtId="34">
    <nc r="E133">
      <v>250000</v>
    </nc>
  </rcc>
  <rcc rId="15" sId="1" numFmtId="34">
    <oc r="D92">
      <v>187500</v>
    </oc>
    <nc r="D92">
      <f>(D127+D139)-SUM(D101)</f>
    </nc>
  </rcc>
  <rcc rId="16" sId="1" numFmtId="34">
    <oc r="D100">
      <f>500000*62.5%</f>
    </oc>
    <nc r="D100">
      <v>156250</v>
    </nc>
  </rcc>
  <rcc rId="17" sId="1" numFmtId="34">
    <nc r="E100">
      <v>156250</v>
    </nc>
  </rcc>
  <rcc rId="18" sId="1" numFmtId="19">
    <oc r="D14">
      <v>43617</v>
    </oc>
    <nc r="D14">
      <v>43983</v>
    </nc>
  </rcc>
  <rcv guid="{DC333770-F6D6-4D2B-BA2E-91101F197000}" action="delete"/>
  <rdn rId="0" localSheetId="1" customView="1" name="Z_DC333770_F6D6_4D2B_BA2E_91101F197000_.wvu.PrintArea" hidden="1" oldHidden="1">
    <formula>'FY19 Project Request '!$A$1:$K$148</formula>
    <oldFormula>'FY19 Project Request '!$A$1:$K$148</oldFormula>
  </rdn>
  <rdn rId="0" localSheetId="1" customView="1" name="Z_DC333770_F6D6_4D2B_BA2E_91101F197000_.wvu.Rows" hidden="1" oldHidden="1">
    <formula>'FY19 Project Request '!$93:$96</formula>
    <oldFormula>'FY19 Project Request '!$93:$96</oldFormula>
  </rdn>
  <rdn rId="0" localSheetId="1" customView="1" name="Z_DC333770_F6D6_4D2B_BA2E_91101F197000_.wvu.FilterData" hidden="1" oldHidden="1">
    <formula>'FY19 Project Request '!$X$3:$X$12</formula>
    <oldFormula>'FY19 Project Request '!$X$3:$X$12</oldFormula>
  </rdn>
  <rdn rId="0" localSheetId="2" customView="1" name="Z_DC333770_F6D6_4D2B_BA2E_91101F197000_.wvu.PrintArea" hidden="1" oldHidden="1">
    <formula>'FY19 Project Reporting'!$A$1:$K$65</formula>
    <oldFormula>'FY19 Project Reporting'!$A$1:$K$65</oldFormula>
  </rdn>
  <rdn rId="0" localSheetId="2" customView="1" name="Z_DC333770_F6D6_4D2B_BA2E_91101F197000_.wvu.Cols" hidden="1" oldHidden="1">
    <formula>'FY19 Project Reporting'!$V:$AD</formula>
    <oldFormula>'FY19 Project Reporting'!$V:$AD</oldFormula>
  </rdn>
  <rdn rId="0" localSheetId="3" customView="1" name="Z_DC333770_F6D6_4D2B_BA2E_91101F197000_.wvu.PrintArea" hidden="1" oldHidden="1">
    <formula>'Exhibit A'!$A$1:$K$44</formula>
    <oldFormula>'Exhibit A'!$A$1:$K$44</oldFormula>
  </rdn>
  <rdn rId="0" localSheetId="3" customView="1" name="Z_DC333770_F6D6_4D2B_BA2E_91101F197000_.wvu.Cols" hidden="1" oldHidden="1">
    <formula>'Exhibit A'!$V:$AC</formula>
    <oldFormula>'Exhibit A'!$V:$AC</oldFormula>
  </rdn>
  <rdn rId="0" localSheetId="4" customView="1" name="Z_DC333770_F6D6_4D2B_BA2E_91101F197000_.wvu.PrintArea" hidden="1" oldHidden="1">
    <formula>'ProjReq Instructions'!$A$1:$C$192</formula>
    <oldFormula>'ProjReq Instructions'!$A$1:$C$192</oldFormula>
  </rdn>
  <rdn rId="0" localSheetId="5" customView="1" name="Z_DC333770_F6D6_4D2B_BA2E_91101F197000_.wvu.PrintArea" hidden="1" oldHidden="1">
    <formula>'ProjReport Instructions'!$A$1:$C$62</formula>
    <oldFormula>'ProjReport Instructions'!$A$1:$C$62</oldFormula>
  </rdn>
  <rdn rId="0" localSheetId="6" customView="1" name="Z_DC333770_F6D6_4D2B_BA2E_91101F197000_.wvu.PrintArea" hidden="1" oldHidden="1">
    <formula>'FY19 Exhibit A - Draft'!$A$1:$K$63</formula>
    <oldFormula>'FY19 Exhibit A - Draft'!$A$1:$K$63</oldFormula>
  </rdn>
  <rdn rId="0" localSheetId="7" customView="1" name="Z_DC333770_F6D6_4D2B_BA2E_91101F197000_.wvu.Rows" hidden="1" oldHidden="1">
    <formula>'End-of-Year Reconciliations'!$22:$27</formula>
    <oldFormula>'End-of-Year Reconciliations'!$22:$27</oldFormula>
  </rdn>
  <rcv guid="{DC333770-F6D6-4D2B-BA2E-91101F197000}"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zoomScale="85" zoomScaleNormal="85" zoomScaleSheetLayoutView="100" workbookViewId="0">
      <selection activeCell="B17" sqref="B17:J1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1" t="s">
        <v>193</v>
      </c>
      <c r="C1" s="272"/>
      <c r="D1" s="262" t="s">
        <v>164</v>
      </c>
      <c r="E1" s="263"/>
      <c r="F1" s="263"/>
      <c r="G1" s="263"/>
      <c r="H1" s="264"/>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9" t="str">
        <f>CONCATENATE(C3,C4,"_",C5,C6)</f>
        <v>19GOT_CD1</v>
      </c>
      <c r="C2" s="270"/>
      <c r="D2" s="260" t="s">
        <v>117</v>
      </c>
      <c r="E2" s="261"/>
      <c r="F2" s="261"/>
      <c r="G2" s="261"/>
      <c r="H2" s="261"/>
      <c r="I2" s="273" t="s">
        <v>102</v>
      </c>
      <c r="J2" s="27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19</v>
      </c>
      <c r="D3" s="260" t="s">
        <v>115</v>
      </c>
      <c r="E3" s="260"/>
      <c r="F3" s="260"/>
      <c r="G3" s="260"/>
      <c r="H3" s="260"/>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65" t="s">
        <v>143</v>
      </c>
      <c r="E4" s="260"/>
      <c r="F4" s="260"/>
      <c r="G4" s="260"/>
      <c r="H4" s="260"/>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1</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5" t="s">
        <v>133</v>
      </c>
      <c r="C8" s="295"/>
      <c r="D8" s="295"/>
      <c r="E8" s="295"/>
      <c r="F8" s="295"/>
      <c r="G8" s="295"/>
      <c r="H8" s="295"/>
      <c r="I8" s="295"/>
      <c r="J8" s="295"/>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249</v>
      </c>
      <c r="Z9" s="176"/>
      <c r="AA9" s="182">
        <v>7</v>
      </c>
    </row>
    <row r="10" spans="1:29" x14ac:dyDescent="0.25">
      <c r="A10" s="45"/>
      <c r="B10" s="266" t="s">
        <v>34</v>
      </c>
      <c r="C10" s="266"/>
      <c r="D10" s="266" t="s">
        <v>35</v>
      </c>
      <c r="E10" s="266"/>
      <c r="F10" s="266" t="s">
        <v>36</v>
      </c>
      <c r="G10" s="266"/>
      <c r="H10" s="266"/>
      <c r="I10" s="266" t="s">
        <v>272</v>
      </c>
      <c r="J10" s="266"/>
      <c r="K10" s="42"/>
      <c r="L10" s="42"/>
      <c r="M10" s="42"/>
      <c r="N10" s="42"/>
      <c r="O10" s="42"/>
      <c r="P10" s="42"/>
      <c r="Q10" s="42"/>
      <c r="R10" s="42"/>
      <c r="S10" s="42"/>
      <c r="T10" s="42"/>
      <c r="U10" s="42"/>
      <c r="V10" s="42"/>
      <c r="W10" s="161"/>
      <c r="X10" s="180">
        <v>23</v>
      </c>
      <c r="Y10" s="177"/>
      <c r="Z10" s="177"/>
      <c r="AA10" s="182">
        <v>8</v>
      </c>
    </row>
    <row r="11" spans="1:29" ht="18" customHeight="1" x14ac:dyDescent="0.25">
      <c r="A11" s="45"/>
      <c r="B11" s="268" t="s">
        <v>377</v>
      </c>
      <c r="C11" s="268"/>
      <c r="D11" s="268" t="s">
        <v>192</v>
      </c>
      <c r="E11" s="268"/>
      <c r="F11" s="267" t="s">
        <v>361</v>
      </c>
      <c r="G11" s="267"/>
      <c r="H11" s="267"/>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68"/>
      <c r="C12" s="268"/>
      <c r="D12" s="268"/>
      <c r="E12" s="268"/>
      <c r="F12" s="267" t="s">
        <v>362</v>
      </c>
      <c r="G12" s="267"/>
      <c r="H12" s="267"/>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6" t="s">
        <v>39</v>
      </c>
      <c r="C13" s="266"/>
      <c r="D13" s="266" t="s">
        <v>40</v>
      </c>
      <c r="E13" s="266"/>
      <c r="F13" s="266" t="s">
        <v>96</v>
      </c>
      <c r="G13" s="266"/>
      <c r="H13" s="266"/>
      <c r="I13" s="266" t="s">
        <v>273</v>
      </c>
      <c r="J13" s="266"/>
      <c r="K13" s="42"/>
      <c r="L13" s="42"/>
      <c r="M13" s="42"/>
      <c r="N13" s="42"/>
      <c r="O13" s="42"/>
      <c r="P13" s="42"/>
      <c r="Q13" s="42"/>
      <c r="R13" s="42"/>
      <c r="S13" s="42"/>
      <c r="T13" s="42"/>
      <c r="U13" s="42"/>
      <c r="V13" s="42"/>
      <c r="W13" s="161"/>
      <c r="X13" s="161"/>
      <c r="AA13" s="182">
        <v>11</v>
      </c>
    </row>
    <row r="14" spans="1:29" ht="15.75" customHeight="1" x14ac:dyDescent="0.25">
      <c r="A14" s="45"/>
      <c r="B14" s="275">
        <v>43282</v>
      </c>
      <c r="C14" s="275"/>
      <c r="D14" s="275">
        <v>43646</v>
      </c>
      <c r="E14" s="275"/>
      <c r="F14" s="268" t="s">
        <v>363</v>
      </c>
      <c r="G14" s="268"/>
      <c r="H14" s="268"/>
      <c r="I14" s="189" t="s">
        <v>281</v>
      </c>
      <c r="J14" s="224">
        <f>IF($I$2=$AC$2,IF($J$139&gt;0,$D$92*($D$139/($D$127+$D$139)),),)+IF($I$2=$AC$3,IF($J$139&gt;0,$E$92*($E$139/($E$127+$E$139)),),)</f>
        <v>187500</v>
      </c>
      <c r="K14" s="42"/>
      <c r="L14" s="42"/>
      <c r="M14" s="42"/>
      <c r="N14" s="42"/>
      <c r="O14" s="42"/>
      <c r="P14" s="42"/>
      <c r="Q14" s="42"/>
      <c r="R14" s="42"/>
      <c r="S14" s="42"/>
      <c r="T14" s="42"/>
      <c r="U14" s="42"/>
      <c r="V14" s="42"/>
      <c r="W14" s="161"/>
      <c r="X14" s="161"/>
      <c r="AA14" s="182">
        <v>12</v>
      </c>
    </row>
    <row r="15" spans="1:29" ht="15.75" customHeight="1" x14ac:dyDescent="0.25">
      <c r="A15" s="45"/>
      <c r="B15" s="275"/>
      <c r="C15" s="275"/>
      <c r="D15" s="275"/>
      <c r="E15" s="275"/>
      <c r="F15" s="268"/>
      <c r="G15" s="268"/>
      <c r="H15" s="268"/>
      <c r="I15" s="139" t="s">
        <v>320</v>
      </c>
      <c r="J15" s="224">
        <f>IF($J$139&gt;0,SUM($D$92:$I$92)*(SUM($D$139:$I$139)/(SUM($D$127:$I$127,$D$139:$I$139))),)</f>
        <v>187500</v>
      </c>
      <c r="K15" s="42"/>
      <c r="L15" s="42"/>
      <c r="M15" s="42"/>
      <c r="N15" s="42"/>
      <c r="O15" s="42"/>
      <c r="P15" s="42"/>
      <c r="Q15" s="42"/>
      <c r="R15" s="42"/>
      <c r="S15" s="42"/>
      <c r="T15" s="42"/>
      <c r="U15" s="42"/>
      <c r="V15" s="42"/>
      <c r="W15" s="161"/>
      <c r="X15" s="161"/>
      <c r="AA15" s="182">
        <v>13</v>
      </c>
    </row>
    <row r="16" spans="1:29" ht="28.7" customHeight="1" x14ac:dyDescent="0.25">
      <c r="A16" s="45"/>
      <c r="B16" s="287" t="s">
        <v>90</v>
      </c>
      <c r="C16" s="287"/>
      <c r="D16" s="276" t="s">
        <v>118</v>
      </c>
      <c r="E16" s="276"/>
      <c r="F16" s="276"/>
      <c r="G16" s="276"/>
      <c r="H16" s="276"/>
      <c r="I16" s="276"/>
      <c r="J16" s="276"/>
      <c r="K16" s="42"/>
      <c r="L16" s="42"/>
      <c r="M16" s="42"/>
      <c r="N16" s="42"/>
      <c r="O16" s="42"/>
      <c r="P16" s="42"/>
      <c r="Q16" s="42"/>
      <c r="R16" s="42"/>
      <c r="S16" s="42"/>
      <c r="T16" s="42"/>
      <c r="U16" s="42"/>
      <c r="V16" s="42"/>
      <c r="W16" s="161"/>
      <c r="X16" s="161"/>
      <c r="AA16" s="182">
        <v>14</v>
      </c>
    </row>
    <row r="17" spans="1:27" ht="102.75" customHeight="1" x14ac:dyDescent="0.25">
      <c r="A17" s="45"/>
      <c r="B17" s="286" t="s">
        <v>378</v>
      </c>
      <c r="C17" s="286"/>
      <c r="D17" s="286"/>
      <c r="E17" s="286"/>
      <c r="F17" s="286"/>
      <c r="G17" s="286"/>
      <c r="H17" s="286"/>
      <c r="I17" s="286"/>
      <c r="J17" s="286"/>
      <c r="K17" s="42"/>
      <c r="L17" s="243"/>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6" t="s">
        <v>372</v>
      </c>
      <c r="C22" s="286"/>
      <c r="D22" s="286" t="s">
        <v>373</v>
      </c>
      <c r="E22" s="286"/>
      <c r="F22" s="286"/>
      <c r="G22" s="286" t="s">
        <v>374</v>
      </c>
      <c r="H22" s="286"/>
      <c r="I22" s="286"/>
      <c r="J22" s="286"/>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80" t="s">
        <v>235</v>
      </c>
      <c r="C29" s="280"/>
      <c r="D29" s="280"/>
      <c r="E29" s="53"/>
      <c r="F29" s="53"/>
      <c r="G29" s="53"/>
      <c r="H29" s="53"/>
      <c r="I29" s="53"/>
      <c r="J29" s="55"/>
      <c r="K29" s="42"/>
      <c r="L29" s="42"/>
      <c r="M29" s="42"/>
      <c r="N29" s="42"/>
      <c r="O29" s="42"/>
      <c r="P29" s="42"/>
      <c r="Q29" s="42"/>
      <c r="R29" s="42"/>
      <c r="S29" s="42"/>
      <c r="T29" s="42"/>
      <c r="U29" s="42"/>
      <c r="V29" s="42"/>
      <c r="W29" s="163" t="s">
        <v>268</v>
      </c>
      <c r="X29" s="178" t="b">
        <v>0</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1</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1</v>
      </c>
    </row>
    <row r="37" spans="1:34" ht="30" customHeight="1" x14ac:dyDescent="0.25">
      <c r="A37" s="76"/>
      <c r="B37" s="285" t="s">
        <v>119</v>
      </c>
      <c r="C37" s="285"/>
      <c r="D37" s="285"/>
      <c r="E37" s="285"/>
      <c r="F37" s="285"/>
      <c r="G37" s="285"/>
      <c r="H37" s="285"/>
      <c r="I37" s="285"/>
      <c r="J37" s="285"/>
      <c r="K37" s="42"/>
      <c r="L37" s="42"/>
      <c r="M37" s="42"/>
      <c r="N37" s="42"/>
      <c r="O37" s="42"/>
      <c r="P37" s="42"/>
      <c r="Q37" s="42"/>
      <c r="R37" s="42"/>
      <c r="S37" s="42"/>
      <c r="T37" s="42"/>
      <c r="U37" s="42"/>
      <c r="V37" s="42"/>
      <c r="X37" s="161"/>
    </row>
    <row r="38" spans="1:34" ht="33" customHeight="1" x14ac:dyDescent="0.25">
      <c r="A38" s="76"/>
      <c r="B38" s="248" t="s">
        <v>364</v>
      </c>
      <c r="C38" s="249"/>
      <c r="D38" s="249"/>
      <c r="E38" s="249"/>
      <c r="F38" s="249"/>
      <c r="G38" s="249"/>
      <c r="H38" s="249"/>
      <c r="I38" s="249"/>
      <c r="J38" s="250"/>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3" t="s">
        <v>349</v>
      </c>
      <c r="X42" s="162" t="b">
        <v>0</v>
      </c>
    </row>
    <row r="43" spans="1:34" ht="53.25" customHeight="1" x14ac:dyDescent="0.25">
      <c r="A43" s="76"/>
      <c r="B43" s="248" t="s">
        <v>367</v>
      </c>
      <c r="C43" s="249"/>
      <c r="D43" s="249"/>
      <c r="E43" s="249"/>
      <c r="F43" s="249"/>
      <c r="G43" s="249"/>
      <c r="H43" s="249"/>
      <c r="I43" s="249"/>
      <c r="J43" s="250"/>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48" t="s">
        <v>365</v>
      </c>
      <c r="C45" s="249"/>
      <c r="D45" s="249"/>
      <c r="E45" s="249"/>
      <c r="F45" s="249"/>
      <c r="G45" s="249"/>
      <c r="H45" s="249"/>
      <c r="I45" s="249"/>
      <c r="J45" s="250"/>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8" t="s">
        <v>296</v>
      </c>
      <c r="C48" s="289"/>
      <c r="D48" s="290" t="s">
        <v>369</v>
      </c>
      <c r="E48" s="290"/>
      <c r="F48" s="290"/>
      <c r="G48" s="290"/>
      <c r="H48" s="290"/>
      <c r="I48" s="290"/>
      <c r="J48" s="291"/>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8" t="s">
        <v>296</v>
      </c>
      <c r="C49" s="289"/>
      <c r="D49" s="290" t="s">
        <v>370</v>
      </c>
      <c r="E49" s="290"/>
      <c r="F49" s="290"/>
      <c r="G49" s="290"/>
      <c r="H49" s="290"/>
      <c r="I49" s="290"/>
      <c r="J49" s="291"/>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8" t="s">
        <v>296</v>
      </c>
      <c r="C50" s="289"/>
      <c r="D50" s="290" t="s">
        <v>368</v>
      </c>
      <c r="E50" s="290"/>
      <c r="F50" s="290"/>
      <c r="G50" s="290"/>
      <c r="H50" s="290"/>
      <c r="I50" s="290"/>
      <c r="J50" s="291"/>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28.5" customHeight="1" outlineLevel="1" x14ac:dyDescent="0.25">
      <c r="A58" s="42"/>
      <c r="B58" s="248" t="s">
        <v>371</v>
      </c>
      <c r="C58" s="249"/>
      <c r="D58" s="249"/>
      <c r="E58" s="249"/>
      <c r="F58" s="249"/>
      <c r="G58" s="249"/>
      <c r="H58" s="249"/>
      <c r="I58" s="249"/>
      <c r="J58" s="250"/>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48" t="s">
        <v>366</v>
      </c>
      <c r="C63" s="249"/>
      <c r="D63" s="249"/>
      <c r="E63" s="249"/>
      <c r="F63" s="249"/>
      <c r="G63" s="249"/>
      <c r="H63" s="249"/>
      <c r="I63" s="249"/>
      <c r="J63" s="250"/>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46" t="s">
        <v>74</v>
      </c>
      <c r="D66" s="246"/>
      <c r="E66" s="246"/>
      <c r="F66" s="247" t="s">
        <v>366</v>
      </c>
      <c r="G66" s="247"/>
      <c r="H66" s="247"/>
      <c r="I66" s="247"/>
      <c r="J66" s="247"/>
      <c r="K66" s="42"/>
      <c r="L66" s="42"/>
      <c r="M66" s="42"/>
      <c r="N66" s="42"/>
      <c r="O66" s="42"/>
      <c r="P66" s="42"/>
      <c r="Q66" s="42"/>
      <c r="R66" s="42"/>
      <c r="S66" s="42"/>
      <c r="T66" s="42"/>
      <c r="U66" s="42"/>
      <c r="V66" s="42"/>
    </row>
    <row r="67" spans="1:27" ht="23.45" customHeight="1" outlineLevel="1" x14ac:dyDescent="0.25">
      <c r="A67" s="76"/>
      <c r="B67" s="57"/>
      <c r="C67" s="246" t="s">
        <v>75</v>
      </c>
      <c r="D67" s="246"/>
      <c r="E67" s="246"/>
      <c r="F67" s="242" t="s">
        <v>366</v>
      </c>
      <c r="G67" s="242"/>
      <c r="H67" s="242"/>
      <c r="I67" s="242"/>
      <c r="J67" s="242"/>
      <c r="K67" s="42"/>
      <c r="L67" s="42"/>
      <c r="M67" s="42"/>
      <c r="N67" s="42"/>
      <c r="O67" s="42"/>
      <c r="P67" s="42"/>
      <c r="Q67" s="42"/>
      <c r="R67" s="42"/>
      <c r="S67" s="42"/>
      <c r="T67" s="42"/>
      <c r="U67" s="42"/>
      <c r="V67" s="42"/>
    </row>
    <row r="68" spans="1:27" ht="23.45" customHeight="1" outlineLevel="1" x14ac:dyDescent="0.25">
      <c r="A68" s="76"/>
      <c r="B68" s="57"/>
      <c r="C68" s="246" t="s">
        <v>76</v>
      </c>
      <c r="D68" s="246"/>
      <c r="E68" s="246"/>
      <c r="F68" s="242" t="s">
        <v>366</v>
      </c>
      <c r="G68" s="242"/>
      <c r="H68" s="242"/>
      <c r="I68" s="242"/>
      <c r="J68" s="242"/>
      <c r="K68" s="42"/>
      <c r="L68" s="42"/>
      <c r="M68" s="42"/>
      <c r="N68" s="42"/>
      <c r="O68" s="42"/>
      <c r="P68" s="42"/>
      <c r="Q68" s="42"/>
      <c r="R68" s="42"/>
      <c r="S68" s="42"/>
      <c r="T68" s="42"/>
      <c r="U68" s="42"/>
      <c r="V68" s="42"/>
    </row>
    <row r="69" spans="1:27" ht="23.45" customHeight="1" outlineLevel="1" x14ac:dyDescent="0.25">
      <c r="A69" s="76"/>
      <c r="B69" s="57"/>
      <c r="C69" s="246" t="s">
        <v>77</v>
      </c>
      <c r="D69" s="246"/>
      <c r="E69" s="246"/>
      <c r="F69" s="242" t="s">
        <v>366</v>
      </c>
      <c r="G69" s="242"/>
      <c r="H69" s="242"/>
      <c r="I69" s="242"/>
      <c r="J69" s="242"/>
      <c r="K69" s="42"/>
      <c r="L69" s="42"/>
      <c r="M69" s="42"/>
      <c r="N69" s="42"/>
      <c r="O69" s="42"/>
      <c r="P69" s="42"/>
      <c r="Q69" s="42"/>
      <c r="R69" s="42"/>
      <c r="S69" s="42"/>
      <c r="T69" s="42"/>
      <c r="U69" s="42"/>
      <c r="V69" s="42"/>
    </row>
    <row r="70" spans="1:27" ht="23.45" customHeight="1" outlineLevel="1" x14ac:dyDescent="0.25">
      <c r="A70" s="76"/>
      <c r="B70" s="57"/>
      <c r="C70" s="246" t="s">
        <v>78</v>
      </c>
      <c r="D70" s="246"/>
      <c r="E70" s="246"/>
      <c r="F70" s="242" t="s">
        <v>366</v>
      </c>
      <c r="G70" s="242"/>
      <c r="H70" s="242"/>
      <c r="I70" s="242"/>
      <c r="J70" s="242"/>
      <c r="K70" s="42"/>
      <c r="L70" s="42"/>
      <c r="M70" s="42"/>
      <c r="N70" s="42"/>
      <c r="O70" s="42"/>
      <c r="P70" s="42"/>
      <c r="Q70" s="42"/>
      <c r="R70" s="42"/>
      <c r="S70" s="42"/>
      <c r="T70" s="42"/>
      <c r="U70" s="42"/>
      <c r="V70" s="42"/>
    </row>
    <row r="71" spans="1:27" ht="23.45" customHeight="1" outlineLevel="1" x14ac:dyDescent="0.25">
      <c r="A71" s="76"/>
      <c r="B71" s="57"/>
      <c r="C71" s="246" t="s">
        <v>120</v>
      </c>
      <c r="D71" s="246"/>
      <c r="E71" s="246"/>
      <c r="F71" s="242" t="s">
        <v>366</v>
      </c>
      <c r="G71" s="242"/>
      <c r="H71" s="242"/>
      <c r="I71" s="242"/>
      <c r="J71" s="242"/>
      <c r="K71" s="42"/>
      <c r="L71" s="42"/>
      <c r="M71" s="42"/>
      <c r="N71" s="42"/>
      <c r="O71" s="42"/>
      <c r="P71" s="42"/>
      <c r="Q71" s="42"/>
      <c r="R71" s="42"/>
      <c r="S71" s="42"/>
      <c r="T71" s="42"/>
      <c r="U71" s="42"/>
      <c r="V71" s="42"/>
    </row>
    <row r="72" spans="1:27" ht="23.45" customHeight="1" outlineLevel="1" x14ac:dyDescent="0.25">
      <c r="A72" s="76"/>
      <c r="B72" s="57"/>
      <c r="C72" s="246" t="s">
        <v>91</v>
      </c>
      <c r="D72" s="246"/>
      <c r="E72" s="246"/>
      <c r="F72" s="242" t="s">
        <v>366</v>
      </c>
      <c r="G72" s="242"/>
      <c r="H72" s="242"/>
      <c r="I72" s="242"/>
      <c r="J72" s="242"/>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80" t="s">
        <v>157</v>
      </c>
      <c r="C74" s="280"/>
      <c r="D74" s="280"/>
      <c r="E74" s="280"/>
      <c r="F74" s="280"/>
      <c r="G74" s="280"/>
      <c r="H74" s="280"/>
      <c r="I74" s="280"/>
      <c r="J74" s="280"/>
      <c r="K74" s="44"/>
      <c r="L74" s="44"/>
      <c r="M74" s="44"/>
      <c r="N74" s="44"/>
      <c r="O74" s="44"/>
      <c r="P74" s="44"/>
      <c r="Q74" s="44"/>
      <c r="R74" s="44"/>
      <c r="S74" s="44"/>
      <c r="T74" s="44"/>
      <c r="U74" s="44"/>
      <c r="V74" s="44"/>
    </row>
    <row r="75" spans="1:27" ht="26.25" customHeight="1" outlineLevel="1" x14ac:dyDescent="0.25">
      <c r="A75" s="76"/>
      <c r="B75" s="248" t="s">
        <v>366</v>
      </c>
      <c r="C75" s="249"/>
      <c r="D75" s="249"/>
      <c r="E75" s="249"/>
      <c r="F75" s="249"/>
      <c r="G75" s="249"/>
      <c r="H75" s="249"/>
      <c r="I75" s="249"/>
      <c r="J75" s="250"/>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customHeight="1" outlineLevel="1" x14ac:dyDescent="0.25">
      <c r="A79" s="46"/>
      <c r="B79" s="248" t="s">
        <v>366</v>
      </c>
      <c r="C79" s="249"/>
      <c r="D79" s="249"/>
      <c r="E79" s="249"/>
      <c r="F79" s="249"/>
      <c r="G79" s="249"/>
      <c r="H79" s="249"/>
      <c r="I79" s="249"/>
      <c r="J79" s="250"/>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8" t="s">
        <v>366</v>
      </c>
      <c r="C84" s="249"/>
      <c r="D84" s="249"/>
      <c r="E84" s="249"/>
      <c r="F84" s="249"/>
      <c r="G84" s="249"/>
      <c r="H84" s="249"/>
      <c r="I84" s="249"/>
      <c r="J84" s="250"/>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4" t="s">
        <v>122</v>
      </c>
      <c r="C89" s="284"/>
      <c r="D89" s="284"/>
      <c r="E89" s="284"/>
      <c r="F89" s="284"/>
      <c r="G89" s="284"/>
      <c r="H89" s="284"/>
      <c r="I89" s="284"/>
      <c r="J89" s="284"/>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8" t="s">
        <v>101</v>
      </c>
      <c r="C91" s="258"/>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(D127+D139)-SUM(D101)</f>
        <v>187500</v>
      </c>
      <c r="E92" s="66">
        <f t="shared" ref="E92:I92" si="1">(E127+E139)-SUM(E101)</f>
        <v>0</v>
      </c>
      <c r="F92" s="66">
        <f t="shared" si="1"/>
        <v>0</v>
      </c>
      <c r="G92" s="66">
        <f t="shared" si="1"/>
        <v>0</v>
      </c>
      <c r="H92" s="66">
        <f t="shared" si="1"/>
        <v>0</v>
      </c>
      <c r="I92" s="66">
        <f t="shared" si="1"/>
        <v>0</v>
      </c>
      <c r="J92" s="62">
        <f>SUM(D92:I92)</f>
        <v>187500</v>
      </c>
      <c r="K92" s="42"/>
      <c r="L92" s="42"/>
      <c r="M92" s="42"/>
      <c r="N92" s="42"/>
      <c r="O92" s="42"/>
      <c r="P92" s="42"/>
      <c r="Q92" s="42"/>
      <c r="R92" s="42"/>
      <c r="S92" s="42"/>
      <c r="T92" s="42"/>
      <c r="U92" s="42"/>
      <c r="V92" s="42"/>
    </row>
    <row r="93" spans="1:22" ht="15" hidden="1" customHeight="1" outlineLevel="1" x14ac:dyDescent="0.25">
      <c r="A93" s="53"/>
      <c r="B93" s="278" t="s">
        <v>237</v>
      </c>
      <c r="C93" s="279"/>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8" t="s">
        <v>238</v>
      </c>
      <c r="C94" s="279"/>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8" t="s">
        <v>239</v>
      </c>
      <c r="C95" s="279"/>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8" t="s">
        <v>240</v>
      </c>
      <c r="C96" s="279"/>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8" t="s">
        <v>0</v>
      </c>
      <c r="C97" s="258"/>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7" t="s">
        <v>23</v>
      </c>
      <c r="C99" s="257"/>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55" t="s">
        <v>376</v>
      </c>
      <c r="C100" s="256"/>
      <c r="D100" s="245">
        <v>312500</v>
      </c>
      <c r="E100" s="232"/>
      <c r="F100" s="232"/>
      <c r="G100" s="232"/>
      <c r="H100" s="232"/>
      <c r="I100" s="232"/>
      <c r="J100" s="62">
        <f t="shared" si="3"/>
        <v>312500</v>
      </c>
      <c r="K100" s="42"/>
      <c r="L100" s="42"/>
      <c r="M100" s="42"/>
      <c r="N100" s="42"/>
      <c r="O100" s="42"/>
      <c r="P100" s="42"/>
      <c r="Q100" s="42"/>
      <c r="R100" s="42"/>
      <c r="S100" s="42"/>
      <c r="T100" s="42"/>
      <c r="U100" s="42"/>
      <c r="V100" s="42"/>
    </row>
    <row r="101" spans="1:24" x14ac:dyDescent="0.25">
      <c r="A101" s="53"/>
      <c r="B101" s="254" t="s">
        <v>100</v>
      </c>
      <c r="C101" s="254"/>
      <c r="D101" s="66">
        <f>SUM(D98:D100)</f>
        <v>312500</v>
      </c>
      <c r="E101" s="66">
        <f>SUM(E98:E100)</f>
        <v>0</v>
      </c>
      <c r="F101" s="66">
        <f t="shared" ref="F101:I101" si="4">SUM(F98:F100)</f>
        <v>0</v>
      </c>
      <c r="G101" s="66">
        <f t="shared" si="4"/>
        <v>0</v>
      </c>
      <c r="H101" s="66">
        <f t="shared" si="4"/>
        <v>0</v>
      </c>
      <c r="I101" s="66">
        <f t="shared" si="4"/>
        <v>0</v>
      </c>
      <c r="J101" s="62">
        <f t="shared" si="3"/>
        <v>312500</v>
      </c>
      <c r="K101" s="42"/>
      <c r="L101" s="42"/>
      <c r="M101" s="42"/>
      <c r="N101" s="42"/>
      <c r="O101" s="42"/>
      <c r="P101" s="42"/>
      <c r="Q101" s="42"/>
      <c r="R101" s="42"/>
      <c r="S101" s="42"/>
      <c r="T101" s="42"/>
      <c r="U101" s="42"/>
      <c r="V101" s="42"/>
    </row>
    <row r="102" spans="1:24" s="40" customFormat="1" ht="15.75" thickBot="1" x14ac:dyDescent="0.3">
      <c r="A102" s="72"/>
      <c r="B102" s="253" t="s">
        <v>2</v>
      </c>
      <c r="C102" s="253"/>
      <c r="D102" s="67">
        <f t="shared" ref="D102:I102" si="5">SUM(D92:D96)+D101</f>
        <v>500000</v>
      </c>
      <c r="E102" s="67">
        <f t="shared" si="5"/>
        <v>0</v>
      </c>
      <c r="F102" s="67">
        <f t="shared" si="5"/>
        <v>0</v>
      </c>
      <c r="G102" s="67">
        <f t="shared" si="5"/>
        <v>0</v>
      </c>
      <c r="H102" s="67">
        <f t="shared" si="5"/>
        <v>0</v>
      </c>
      <c r="I102" s="67">
        <f t="shared" si="5"/>
        <v>0</v>
      </c>
      <c r="J102" s="67">
        <f>SUM(J92:J96)+J101</f>
        <v>500000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0</v>
      </c>
    </row>
    <row r="105" spans="1:24" ht="15" customHeight="1" x14ac:dyDescent="0.25">
      <c r="A105" s="53"/>
      <c r="B105" s="284" t="s">
        <v>351</v>
      </c>
      <c r="C105" s="284"/>
      <c r="D105" s="284"/>
      <c r="E105" s="284"/>
      <c r="F105" s="284"/>
      <c r="G105" s="284"/>
      <c r="H105" s="292" t="s">
        <v>366</v>
      </c>
      <c r="I105" s="293"/>
      <c r="K105" s="42"/>
      <c r="L105" s="42"/>
      <c r="M105" s="42"/>
      <c r="N105" s="42"/>
      <c r="O105" s="42"/>
      <c r="P105" s="42"/>
      <c r="Q105" s="42"/>
      <c r="R105" s="42"/>
      <c r="S105" s="42"/>
      <c r="T105" s="42"/>
      <c r="U105" s="42"/>
      <c r="V105" s="42"/>
      <c r="W105" s="163" t="s">
        <v>216</v>
      </c>
      <c r="X105" s="163" t="b">
        <v>1</v>
      </c>
    </row>
    <row r="106" spans="1:24" ht="15" customHeight="1" x14ac:dyDescent="0.25">
      <c r="A106" s="53"/>
      <c r="B106" s="284" t="s">
        <v>357</v>
      </c>
      <c r="C106" s="284"/>
      <c r="D106" s="284"/>
      <c r="E106" s="284"/>
      <c r="F106" s="284"/>
      <c r="G106" s="284"/>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4" t="s">
        <v>121</v>
      </c>
      <c r="C109" s="284"/>
      <c r="D109" s="284"/>
      <c r="E109" s="284"/>
      <c r="F109" s="284"/>
      <c r="G109" s="284"/>
      <c r="H109" s="284"/>
      <c r="I109" s="284"/>
      <c r="J109" s="284"/>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7" t="s">
        <v>109</v>
      </c>
      <c r="C111" s="277"/>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3" t="s">
        <v>25</v>
      </c>
      <c r="C112" s="283"/>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2" t="s">
        <v>27</v>
      </c>
      <c r="C113" s="282"/>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81" t="s">
        <v>28</v>
      </c>
      <c r="C114" s="281"/>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82" t="s">
        <v>103</v>
      </c>
      <c r="C115" s="282"/>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2" t="s">
        <v>99</v>
      </c>
      <c r="C116" s="282"/>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82" t="s">
        <v>98</v>
      </c>
      <c r="C117" s="282"/>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82" t="s">
        <v>97</v>
      </c>
      <c r="C118" s="282"/>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82" t="s">
        <v>88</v>
      </c>
      <c r="C119" s="282"/>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82" t="s">
        <v>89</v>
      </c>
      <c r="C120" s="282"/>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5" t="s">
        <v>280</v>
      </c>
      <c r="C121" s="256"/>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5" t="s">
        <v>280</v>
      </c>
      <c r="C122" s="256"/>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82" t="s">
        <v>104</v>
      </c>
      <c r="C123" s="282"/>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7" t="s">
        <v>110</v>
      </c>
      <c r="C132" s="277"/>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96" t="s">
        <v>211</v>
      </c>
      <c r="C133" s="296"/>
      <c r="D133" s="232">
        <v>500000</v>
      </c>
      <c r="E133" s="232"/>
      <c r="F133" s="232"/>
      <c r="G133" s="232"/>
      <c r="H133" s="232"/>
      <c r="I133" s="232"/>
      <c r="J133" s="234">
        <f t="shared" ref="J133:J138" si="20">SUM(D133:I133)</f>
        <v>500000</v>
      </c>
      <c r="K133" s="42"/>
      <c r="L133" s="42"/>
      <c r="M133" s="42"/>
      <c r="N133" s="42"/>
      <c r="O133" s="42"/>
      <c r="P133" s="42"/>
      <c r="Q133" s="42"/>
      <c r="R133" s="42"/>
      <c r="S133" s="42"/>
      <c r="T133" s="42"/>
      <c r="U133" s="42"/>
      <c r="V133" s="42"/>
    </row>
    <row r="134" spans="1:26" outlineLevel="1" x14ac:dyDescent="0.25">
      <c r="A134" s="53"/>
      <c r="B134" s="296" t="s">
        <v>212</v>
      </c>
      <c r="C134" s="296"/>
      <c r="D134" s="232"/>
      <c r="E134" s="232"/>
      <c r="F134" s="232"/>
      <c r="G134" s="232"/>
      <c r="H134" s="232"/>
      <c r="I134" s="232"/>
      <c r="J134" s="234">
        <f t="shared" si="20"/>
        <v>0</v>
      </c>
      <c r="K134" s="42"/>
      <c r="L134" s="244"/>
      <c r="M134" s="42"/>
      <c r="N134" s="42"/>
      <c r="O134" s="42"/>
      <c r="P134" s="42"/>
      <c r="Q134" s="42"/>
      <c r="R134" s="42"/>
      <c r="S134" s="42"/>
      <c r="T134" s="42"/>
      <c r="U134" s="42"/>
      <c r="V134" s="42"/>
    </row>
    <row r="135" spans="1:26" outlineLevel="1" x14ac:dyDescent="0.25">
      <c r="A135" s="53"/>
      <c r="B135" s="296" t="s">
        <v>210</v>
      </c>
      <c r="C135" s="296"/>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6" t="s">
        <v>106</v>
      </c>
      <c r="C136" s="296"/>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96" t="s">
        <v>107</v>
      </c>
      <c r="C137" s="296"/>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5" t="s">
        <v>105</v>
      </c>
      <c r="C138" s="256"/>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94" t="s">
        <v>113</v>
      </c>
      <c r="C139" s="294"/>
      <c r="D139" s="238">
        <f>SUM(D133:D138)</f>
        <v>500000</v>
      </c>
      <c r="E139" s="238">
        <f t="shared" ref="E139:J139" si="21">SUM(E133:E138)</f>
        <v>0</v>
      </c>
      <c r="F139" s="238">
        <f t="shared" si="21"/>
        <v>0</v>
      </c>
      <c r="G139" s="238">
        <f t="shared" si="21"/>
        <v>0</v>
      </c>
      <c r="H139" s="238">
        <f t="shared" si="21"/>
        <v>0</v>
      </c>
      <c r="I139" s="238">
        <f t="shared" si="21"/>
        <v>0</v>
      </c>
      <c r="J139" s="238">
        <f t="shared" si="21"/>
        <v>500000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149.25" customHeight="1" x14ac:dyDescent="0.25">
      <c r="A145" s="53"/>
      <c r="B145" s="297" t="s">
        <v>375</v>
      </c>
      <c r="C145" s="298"/>
      <c r="D145" s="298"/>
      <c r="E145" s="298"/>
      <c r="F145" s="298"/>
      <c r="G145" s="298"/>
      <c r="H145" s="298"/>
      <c r="I145" s="298"/>
      <c r="J145" s="299"/>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C333770-F6D6-4D2B-BA2E-91101F197000}" scale="85" showPageBreaks="1" printArea="1" hiddenRows="1" view="pageBreakPreview">
      <selection activeCell="B17" sqref="B17:J17"/>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howPageBreaks="1" printArea="1" hiddenRows="1" view="pageBreakPreview">
      <selection activeCell="C3" sqref="C3"/>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1">
    <mergeCell ref="B145:J145"/>
    <mergeCell ref="B136:C136"/>
    <mergeCell ref="B137:C137"/>
    <mergeCell ref="B134:C134"/>
    <mergeCell ref="B120:C120"/>
    <mergeCell ref="B121:C121"/>
    <mergeCell ref="B122:C122"/>
    <mergeCell ref="B123:C123"/>
    <mergeCell ref="B124:C124"/>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B104:J104"/>
    <mergeCell ref="B105:G10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C72:E72"/>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C71:E71"/>
    <mergeCell ref="C70:E70"/>
    <mergeCell ref="F66:J66"/>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B109:J109"/>
    <mergeCell ref="B92:C92"/>
    <mergeCell ref="H105:I105"/>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c r="B3" s="430"/>
      <c r="C3" s="430"/>
      <c r="D3" s="430"/>
      <c r="E3" s="434"/>
      <c r="F3" s="434"/>
      <c r="G3" s="434"/>
      <c r="H3" s="442">
        <f>I64</f>
        <v>1049869</v>
      </c>
      <c r="I3" s="443"/>
    </row>
    <row r="4" spans="1:9" x14ac:dyDescent="0.25">
      <c r="A4" s="430"/>
      <c r="B4" s="430"/>
      <c r="C4" s="430"/>
      <c r="D4" s="430"/>
      <c r="E4" s="435"/>
      <c r="F4" s="430"/>
      <c r="G4" s="430"/>
      <c r="H4" s="444"/>
      <c r="I4" s="445"/>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0"/>
      <c r="B28" s="411"/>
      <c r="C28" s="411"/>
      <c r="D28" s="411"/>
      <c r="E28" s="411"/>
      <c r="F28" s="411"/>
      <c r="G28" s="411"/>
      <c r="H28" s="411"/>
      <c r="I28" s="412"/>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8"/>
      <c r="I87" s="409"/>
    </row>
  </sheetData>
  <customSheetViews>
    <customSheetView guid="{DC333770-F6D6-4D2B-BA2E-91101F19700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t="s">
        <v>54</v>
      </c>
      <c r="B3" s="430"/>
      <c r="C3" s="430" t="s">
        <v>55</v>
      </c>
      <c r="D3" s="430"/>
      <c r="E3" s="434" t="s">
        <v>38</v>
      </c>
      <c r="F3" s="434"/>
      <c r="G3" s="434"/>
      <c r="H3" s="442">
        <f>I64</f>
        <v>1049869</v>
      </c>
      <c r="I3" s="443"/>
    </row>
    <row r="4" spans="1:9" x14ac:dyDescent="0.25">
      <c r="A4" s="430"/>
      <c r="B4" s="430"/>
      <c r="C4" s="430"/>
      <c r="D4" s="430"/>
      <c r="E4" s="435" t="s">
        <v>56</v>
      </c>
      <c r="F4" s="430"/>
      <c r="G4" s="430"/>
      <c r="H4" s="444"/>
      <c r="I4" s="445"/>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t="s">
        <v>60</v>
      </c>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t="s">
        <v>62</v>
      </c>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t="s">
        <v>64</v>
      </c>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t="s">
        <v>66</v>
      </c>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6"/>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t="s">
        <v>70</v>
      </c>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t="s">
        <v>80</v>
      </c>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t="s">
        <v>82</v>
      </c>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9"/>
    </row>
  </sheetData>
  <customSheetViews>
    <customSheetView guid="{DC333770-F6D6-4D2B-BA2E-91101F19700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D59" sqref="D59:D60"/>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19GOT_CD1</v>
      </c>
      <c r="C2" s="316"/>
      <c r="D2" s="260" t="s">
        <v>117</v>
      </c>
      <c r="E2" s="261"/>
      <c r="F2" s="261"/>
      <c r="G2" s="261"/>
      <c r="H2" s="261"/>
      <c r="I2" s="273" t="s">
        <v>102</v>
      </c>
      <c r="J2" s="274"/>
      <c r="K2" s="42"/>
      <c r="L2" s="42"/>
      <c r="M2" s="42"/>
      <c r="N2" s="42"/>
      <c r="O2" s="42"/>
      <c r="P2" s="42"/>
      <c r="Q2" s="42"/>
      <c r="R2" s="42"/>
      <c r="S2" s="42"/>
      <c r="T2" s="42"/>
      <c r="U2" s="42"/>
      <c r="V2" s="42"/>
      <c r="AB2" s="209" t="s">
        <v>201</v>
      </c>
      <c r="AC2" s="191" t="s">
        <v>102</v>
      </c>
    </row>
    <row r="3" spans="1:29" ht="17.25" customHeight="1" thickTop="1" x14ac:dyDescent="0.3">
      <c r="A3" s="45"/>
      <c r="B3" s="317" t="s">
        <v>301</v>
      </c>
      <c r="C3" s="318"/>
      <c r="D3" s="260" t="s">
        <v>194</v>
      </c>
      <c r="E3" s="260"/>
      <c r="F3" s="260"/>
      <c r="G3" s="260"/>
      <c r="H3" s="260"/>
      <c r="I3" s="302" t="s">
        <v>201</v>
      </c>
      <c r="J3" s="303"/>
      <c r="K3" s="42"/>
      <c r="L3" s="42"/>
      <c r="M3" s="42"/>
      <c r="N3" s="42"/>
      <c r="O3" s="42"/>
      <c r="P3" s="42"/>
      <c r="Q3" s="42"/>
      <c r="R3" s="42"/>
      <c r="S3" s="42"/>
      <c r="T3" s="42"/>
      <c r="U3" s="42"/>
      <c r="V3" s="42"/>
      <c r="AB3" s="209" t="s">
        <v>202</v>
      </c>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310" t="s">
        <v>35</v>
      </c>
      <c r="E9" s="311"/>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New Regional Transit Center Facility Feasibility Study</v>
      </c>
      <c r="C10" s="337"/>
      <c r="D10" s="336" t="str">
        <f>Requesting_Agency</f>
        <v>GoTriangle</v>
      </c>
      <c r="E10" s="337"/>
      <c r="F10" s="340" t="str">
        <f>'FY19 Project Request '!F11:H11</f>
        <v>Kevin Lewis</v>
      </c>
      <c r="G10" s="340"/>
      <c r="H10" s="340"/>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klewis@gotriangle.org</v>
      </c>
      <c r="G11" s="340"/>
      <c r="H11" s="340"/>
      <c r="I11" s="139" t="s">
        <v>282</v>
      </c>
      <c r="J11" s="140">
        <f>'FY19 Project Request '!J12</f>
        <v>0</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f>Start_Date</f>
        <v>43282</v>
      </c>
      <c r="C13" s="322"/>
      <c r="D13" s="321">
        <f>End_Date</f>
        <v>43646</v>
      </c>
      <c r="E13" s="322"/>
      <c r="F13" s="325" t="str">
        <f>Added_notes_as_appropriate</f>
        <v>Pre-project Development Phase</v>
      </c>
      <c r="G13" s="326"/>
      <c r="H13" s="327"/>
      <c r="I13" s="139" t="s">
        <v>281</v>
      </c>
      <c r="J13" s="140">
        <f>'FY19 Project Request '!J14</f>
        <v>187500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187500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A feasibility study to deterimine the best location for a new Regional Transit Center Facility, taking into consideration current and future planned routes, land use, supply, price, and future needs. If funds allow, prelimiary deisgn will be included as well.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Wake-25% Durham-12.5%Orange).</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t="str">
        <f>IF('FY19 Project Request '!X35,"YES",IF('FY19 Project Request '!X36,"NO",))</f>
        <v>NO</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TBD by study outcome</v>
      </c>
      <c r="C21" s="348"/>
      <c r="D21" s="348" t="str">
        <f>'FY19 Project Request '!D22:F22</f>
        <v>All transit users</v>
      </c>
      <c r="E21" s="348"/>
      <c r="F21" s="348"/>
      <c r="G21" s="348" t="str">
        <f>'FY19 Project Request '!G22:J22</f>
        <v>Improve transit efficiency</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89" t="s">
        <v>201</v>
      </c>
      <c r="G28" s="89" t="s">
        <v>202</v>
      </c>
      <c r="H28" s="89" t="s">
        <v>203</v>
      </c>
      <c r="I28" s="89" t="s">
        <v>204</v>
      </c>
      <c r="J28" s="44"/>
      <c r="K28" s="44"/>
      <c r="L28" s="44"/>
      <c r="M28" s="44"/>
      <c r="N28" s="44"/>
      <c r="O28" s="44"/>
      <c r="P28" s="44"/>
      <c r="Q28" s="44"/>
      <c r="R28" s="44"/>
      <c r="S28" s="44"/>
      <c r="T28" s="44"/>
      <c r="U28" s="44"/>
      <c r="V28" s="44"/>
    </row>
    <row r="29" spans="1:28" ht="23.25" customHeight="1" x14ac:dyDescent="0.25">
      <c r="A29" s="74"/>
      <c r="B29" s="59" t="s">
        <v>92</v>
      </c>
      <c r="C29" s="341" t="str">
        <f>KPI_a</f>
        <v>CD-Project DevelopmentDetermination of new RTC location</v>
      </c>
      <c r="D29" s="342"/>
      <c r="E29" s="342"/>
      <c r="F29" s="230"/>
      <c r="G29" s="230"/>
      <c r="H29" s="230"/>
      <c r="I29" s="230"/>
      <c r="J29" s="44"/>
      <c r="K29" s="42"/>
      <c r="L29" s="42"/>
      <c r="M29" s="42"/>
      <c r="N29" s="42"/>
      <c r="O29" s="42"/>
      <c r="P29" s="42"/>
      <c r="Q29" s="42"/>
      <c r="R29" s="42"/>
      <c r="S29" s="42"/>
      <c r="T29" s="42"/>
      <c r="U29" s="42"/>
      <c r="V29" s="42"/>
    </row>
    <row r="30" spans="1:28" ht="27" customHeight="1" x14ac:dyDescent="0.25">
      <c r="A30" s="74"/>
      <c r="B30" s="59" t="s">
        <v>93</v>
      </c>
      <c r="C30" s="341" t="str">
        <f>KPI_b</f>
        <v>CD-Project DevelopmentDetermination of how the RTC will assist with creating a more efficient transit system</v>
      </c>
      <c r="D30" s="342"/>
      <c r="E30" s="34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1" t="str">
        <f>KPI_c</f>
        <v>CD-Project DevelopmentLand acquisition and development costs</v>
      </c>
      <c r="D31" s="342"/>
      <c r="E31" s="34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5" t="s">
        <v>201</v>
      </c>
      <c r="C36" s="356"/>
      <c r="D36" s="355" t="s">
        <v>202</v>
      </c>
      <c r="E36" s="356"/>
      <c r="F36" s="355" t="s">
        <v>203</v>
      </c>
      <c r="G36" s="356"/>
      <c r="H36" s="355" t="s">
        <v>204</v>
      </c>
      <c r="I36" s="35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6"/>
      <c r="C37" s="307"/>
      <c r="D37" s="306"/>
      <c r="E37" s="307"/>
      <c r="F37" s="306"/>
      <c r="G37" s="307"/>
      <c r="H37" s="306"/>
      <c r="I37" s="30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06"/>
      <c r="C39" s="307"/>
      <c r="D39" s="306"/>
      <c r="E39" s="307"/>
      <c r="F39" s="306"/>
      <c r="G39" s="307"/>
      <c r="H39" s="306"/>
      <c r="I39" s="30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t="e">
        <f>IF('FY19 Project Request '!H105&gt;0,ROUND('FY19 Project Request '!H105,),"N/A")</f>
        <v>#VALUE!</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4" t="s">
        <v>321</v>
      </c>
      <c r="C59" s="305"/>
      <c r="D59" s="240"/>
      <c r="E59" s="173">
        <f>D60-D59</f>
        <v>187500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0" t="s">
        <v>322</v>
      </c>
      <c r="C60" s="301"/>
      <c r="D60" s="241">
        <f>'FY19 Project Request '!J14</f>
        <v>187500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0" t="s">
        <v>275</v>
      </c>
      <c r="C61" s="30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C333770-F6D6-4D2B-BA2E-91101F197000}" scale="80" showPageBreaks="1" printArea="1" hiddenColumns="1" view="pageBreakPreview">
      <selection activeCell="D59" sqref="D59:D60"/>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Rows="1" hiddenColumns="1" view="pageBreakPreview" topLeftCell="A40">
      <selection activeCell="F29" sqref="F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V1" sqref="V1:AC1048576"/>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19GOT_CD1</v>
      </c>
      <c r="C2" s="316"/>
      <c r="D2" s="260" t="s">
        <v>117</v>
      </c>
      <c r="E2" s="261"/>
      <c r="F2" s="261"/>
      <c r="G2" s="261"/>
      <c r="H2" s="261"/>
      <c r="I2" s="360" t="str">
        <f>'FY19 Project Request '!I2:J2</f>
        <v>FY 2019</v>
      </c>
      <c r="J2" s="361"/>
      <c r="K2" s="42"/>
      <c r="L2" s="42"/>
      <c r="M2" s="42"/>
      <c r="N2" s="42"/>
      <c r="O2" s="42"/>
      <c r="P2" s="42"/>
      <c r="Q2" s="42"/>
      <c r="R2" s="42"/>
      <c r="S2" s="42"/>
      <c r="T2" s="42"/>
      <c r="U2" s="42"/>
      <c r="V2" s="42"/>
      <c r="AC2" s="191" t="s">
        <v>102</v>
      </c>
    </row>
    <row r="3" spans="1:29" ht="17.25" customHeight="1" x14ac:dyDescent="0.3">
      <c r="A3" s="45"/>
      <c r="B3" s="317" t="s">
        <v>230</v>
      </c>
      <c r="C3" s="318"/>
      <c r="D3" s="260" t="s">
        <v>342</v>
      </c>
      <c r="E3" s="260"/>
      <c r="F3" s="260"/>
      <c r="G3" s="260"/>
      <c r="H3" s="260"/>
      <c r="I3" s="43">
        <v>43281</v>
      </c>
      <c r="J3" s="52"/>
      <c r="K3" s="42"/>
      <c r="L3" s="42"/>
      <c r="M3" s="42"/>
      <c r="N3" s="42"/>
      <c r="O3" s="42"/>
      <c r="P3" s="42"/>
      <c r="Q3" s="42"/>
      <c r="R3" s="42"/>
      <c r="S3" s="42"/>
      <c r="T3" s="42"/>
      <c r="U3" s="42"/>
      <c r="V3" s="42"/>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213" t="s">
        <v>35</v>
      </c>
      <c r="E9" s="192" t="s">
        <v>300</v>
      </c>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New Regional Transit Center Facility Feasibility Study</v>
      </c>
      <c r="C10" s="337"/>
      <c r="D10" s="366" t="str">
        <f>Requesting_Agency</f>
        <v>GoTriangle</v>
      </c>
      <c r="E10" s="368"/>
      <c r="F10" s="357" t="str">
        <f>'FY19 Project Request '!F11:H11</f>
        <v>Kevin Lewis</v>
      </c>
      <c r="G10" s="358"/>
      <c r="H10" s="359"/>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8"/>
      <c r="C11" s="339"/>
      <c r="D11" s="367"/>
      <c r="E11" s="369"/>
      <c r="F11" s="357" t="str">
        <f>'FY19 Project Request '!F12:H12</f>
        <v>klewis@gotriangle.org</v>
      </c>
      <c r="G11" s="358"/>
      <c r="H11" s="359"/>
      <c r="I11" s="139" t="s">
        <v>282</v>
      </c>
      <c r="J11" s="140">
        <f>'FY19 Project Request '!J12</f>
        <v>0</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f>Start_Date</f>
        <v>43282</v>
      </c>
      <c r="C13" s="322"/>
      <c r="D13" s="321">
        <f>End_Date</f>
        <v>43646</v>
      </c>
      <c r="E13" s="322"/>
      <c r="F13" s="325" t="str">
        <f>Added_notes_as_appropriate</f>
        <v>Pre-project Development Phase</v>
      </c>
      <c r="G13" s="326"/>
      <c r="H13" s="327"/>
      <c r="I13" s="139" t="s">
        <v>281</v>
      </c>
      <c r="J13" s="140">
        <f>'FY19 Project Request '!J14</f>
        <v>187500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187500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62" t="str">
        <f>'FY19 Project Request '!B17:J17</f>
        <v>A feasibility study to deterimine the best location for a new Regional Transit Center Facility, taking into consideration current and future planned routes, land use, supply, price, and future needs. If funds allow, prelimiary deisgn will be included as well.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Wake-25% Durham-12.5%Orange).</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t="str">
        <f>IF('FY19 Project Request '!X35,"YES",IF('FY19 Project Request '!X36,"NO",))</f>
        <v>NO</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0" t="str">
        <f>'FY19 Project Request '!B22:C22</f>
        <v>TBD by study outcome</v>
      </c>
      <c r="C21" s="370"/>
      <c r="D21" s="370" t="str">
        <f>'FY19 Project Request '!D22:F22</f>
        <v>All transit users</v>
      </c>
      <c r="E21" s="370"/>
      <c r="F21" s="370"/>
      <c r="G21" s="370" t="str">
        <f>'FY19 Project Request '!G22:J22</f>
        <v>Improve transit efficiency</v>
      </c>
      <c r="H21" s="370"/>
      <c r="I21" s="370"/>
      <c r="J21" s="37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1" t="str">
        <f>KPI_a</f>
        <v>CD-Project DevelopmentDetermination of new RTC location</v>
      </c>
      <c r="D29" s="342"/>
      <c r="E29" s="34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1" t="str">
        <f>KPI_b</f>
        <v>CD-Project DevelopmentDetermination of how the RTC will assist with creating a more efficient transit system</v>
      </c>
      <c r="D30" s="342"/>
      <c r="E30" s="34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1" t="str">
        <f>KPI_c</f>
        <v>CD-Project DevelopmentLand acquisition and development costs</v>
      </c>
      <c r="D31" s="342"/>
      <c r="E31" s="34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C333770-F6D6-4D2B-BA2E-91101F197000}" scale="80" showPageBreaks="1" printArea="1" hiddenColumns="1" view="pageBreakPreview">
      <selection activeCell="V1" sqref="V1:AC104857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C333770-F6D6-4D2B-BA2E-91101F19700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C333770-F6D6-4D2B-BA2E-91101F197000}"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5" ht="18.75" customHeight="1" thickTop="1" thickBot="1" x14ac:dyDescent="0.35">
      <c r="A2" s="45"/>
      <c r="B2" s="315" t="str">
        <f>'FY19 Project Request '!B2:C2</f>
        <v>19GOT_CD1</v>
      </c>
      <c r="C2" s="316"/>
      <c r="D2" s="260" t="s">
        <v>117</v>
      </c>
      <c r="E2" s="261"/>
      <c r="F2" s="261"/>
      <c r="G2" s="261"/>
      <c r="H2" s="261"/>
      <c r="I2" s="360" t="s">
        <v>102</v>
      </c>
      <c r="J2" s="361"/>
      <c r="K2" s="42"/>
      <c r="L2" s="42"/>
      <c r="M2" s="42"/>
      <c r="N2" s="42"/>
      <c r="O2" s="42"/>
      <c r="P2" s="42"/>
      <c r="Q2" s="42"/>
      <c r="R2" s="42"/>
      <c r="S2" s="42"/>
      <c r="T2" s="42"/>
      <c r="U2" s="42"/>
      <c r="V2" s="42"/>
    </row>
    <row r="3" spans="1:25" ht="17.25" customHeight="1" x14ac:dyDescent="0.3">
      <c r="A3" s="45"/>
      <c r="B3" s="317" t="s">
        <v>230</v>
      </c>
      <c r="C3" s="318"/>
      <c r="D3" s="260" t="s">
        <v>194</v>
      </c>
      <c r="E3" s="260"/>
      <c r="F3" s="260"/>
      <c r="G3" s="260"/>
      <c r="H3" s="260"/>
      <c r="I3" s="43">
        <v>43281</v>
      </c>
      <c r="J3" s="52"/>
      <c r="K3" s="42"/>
      <c r="L3" s="42"/>
      <c r="M3" s="42"/>
      <c r="N3" s="42"/>
      <c r="O3" s="42"/>
      <c r="P3" s="42"/>
      <c r="Q3" s="42"/>
      <c r="R3" s="42"/>
      <c r="S3" s="42"/>
      <c r="T3" s="42"/>
      <c r="U3" s="42"/>
      <c r="V3" s="42"/>
    </row>
    <row r="4" spans="1:25" ht="17.25" x14ac:dyDescent="0.3">
      <c r="A4" s="45"/>
      <c r="B4" s="319"/>
      <c r="C4" s="320"/>
      <c r="D4" s="265"/>
      <c r="E4" s="260"/>
      <c r="F4" s="260"/>
      <c r="G4" s="260"/>
      <c r="H4" s="26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0" t="s">
        <v>34</v>
      </c>
      <c r="C9" s="311"/>
      <c r="D9" s="310" t="s">
        <v>35</v>
      </c>
      <c r="E9" s="311"/>
      <c r="F9" s="310" t="s">
        <v>36</v>
      </c>
      <c r="G9" s="343"/>
      <c r="H9" s="311"/>
      <c r="I9" s="310" t="s">
        <v>111</v>
      </c>
      <c r="J9" s="311"/>
      <c r="K9" s="42"/>
      <c r="L9" s="42"/>
      <c r="M9" s="42"/>
      <c r="N9" s="42"/>
      <c r="O9" s="42"/>
      <c r="P9" s="42"/>
      <c r="Q9" s="42"/>
      <c r="R9" s="42"/>
      <c r="S9" s="42"/>
      <c r="T9" s="42"/>
      <c r="U9" s="42"/>
      <c r="V9" s="42"/>
    </row>
    <row r="10" spans="1:25" ht="18" customHeight="1" x14ac:dyDescent="0.25">
      <c r="A10" s="45"/>
      <c r="B10" s="336" t="str">
        <f>Project_Name</f>
        <v>New Regional Transit Center Facility Feasibility Study</v>
      </c>
      <c r="C10" s="337"/>
      <c r="D10" s="336" t="str">
        <f>Requesting_Agency</f>
        <v>GoTriangle</v>
      </c>
      <c r="E10" s="337"/>
      <c r="F10" s="375" t="str">
        <f>'FY19 Project Request '!F11:H11</f>
        <v>Kevin Lewis</v>
      </c>
      <c r="G10" s="376"/>
      <c r="H10" s="377"/>
      <c r="I10" s="139" t="s">
        <v>87</v>
      </c>
      <c r="J10" s="140">
        <f>'FY19 Project Request '!J11</f>
        <v>0</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klewis@gotriangle.org</v>
      </c>
      <c r="G11" s="376"/>
      <c r="H11" s="377"/>
      <c r="I11" s="139" t="s">
        <v>95</v>
      </c>
      <c r="J11" s="140">
        <f>'FY19 Project Request '!J12</f>
        <v>0</v>
      </c>
      <c r="K11" s="42"/>
      <c r="L11" s="42"/>
      <c r="M11" s="42"/>
      <c r="N11" s="42"/>
      <c r="O11" s="42"/>
      <c r="P11" s="42"/>
      <c r="Q11" s="42"/>
      <c r="R11" s="42"/>
      <c r="S11" s="42"/>
      <c r="T11" s="42"/>
      <c r="U11" s="42"/>
      <c r="V11" s="42"/>
    </row>
    <row r="12" spans="1:25" x14ac:dyDescent="0.25">
      <c r="A12" s="45"/>
      <c r="B12" s="310" t="s">
        <v>39</v>
      </c>
      <c r="C12" s="311"/>
      <c r="D12" s="310" t="s">
        <v>40</v>
      </c>
      <c r="E12" s="311"/>
      <c r="F12" s="310" t="s">
        <v>96</v>
      </c>
      <c r="G12" s="343"/>
      <c r="H12" s="311"/>
      <c r="I12" s="310" t="s">
        <v>112</v>
      </c>
      <c r="J12" s="311"/>
      <c r="K12" s="42"/>
      <c r="L12" s="42"/>
      <c r="M12" s="42"/>
      <c r="N12" s="42"/>
      <c r="O12" s="42"/>
      <c r="P12" s="42"/>
      <c r="Q12" s="42"/>
      <c r="R12" s="42"/>
      <c r="S12" s="42"/>
      <c r="T12" s="42"/>
      <c r="U12" s="42"/>
      <c r="V12" s="42"/>
    </row>
    <row r="13" spans="1:25" ht="15.75" customHeight="1" x14ac:dyDescent="0.25">
      <c r="A13" s="45"/>
      <c r="B13" s="321">
        <f>Start_Date</f>
        <v>43282</v>
      </c>
      <c r="C13" s="322"/>
      <c r="D13" s="321">
        <f>End_Date</f>
        <v>43646</v>
      </c>
      <c r="E13" s="322"/>
      <c r="F13" s="325" t="str">
        <f>Added_notes_as_appropriate</f>
        <v>Pre-project Development Phase</v>
      </c>
      <c r="G13" s="326"/>
      <c r="H13" s="327"/>
      <c r="I13" s="186" t="s">
        <v>87</v>
      </c>
      <c r="J13" s="140">
        <f>'FY19 Project Request '!J14</f>
        <v>187500</v>
      </c>
      <c r="K13" s="42"/>
      <c r="L13" s="42"/>
      <c r="M13" s="42"/>
      <c r="N13" s="42"/>
      <c r="O13" s="42"/>
      <c r="P13" s="42"/>
      <c r="Q13" s="42"/>
      <c r="R13" s="42"/>
      <c r="S13" s="42"/>
      <c r="T13" s="42"/>
      <c r="U13" s="42"/>
      <c r="V13" s="42"/>
      <c r="W13" s="37" t="b">
        <v>0</v>
      </c>
    </row>
    <row r="14" spans="1:25" ht="15.75" customHeight="1" x14ac:dyDescent="0.25">
      <c r="A14" s="45"/>
      <c r="B14" s="323"/>
      <c r="C14" s="324"/>
      <c r="D14" s="323"/>
      <c r="E14" s="324"/>
      <c r="F14" s="328"/>
      <c r="G14" s="329"/>
      <c r="H14" s="330"/>
      <c r="I14" s="186" t="s">
        <v>95</v>
      </c>
      <c r="J14" s="140">
        <f>'FY19 Project Request '!J15</f>
        <v>187500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62" t="str">
        <f>'FY19 Project Request '!B17:J17</f>
        <v>A feasibility study to deterimine the best location for a new Regional Transit Center Facility, taking into consideration current and future planned routes, land use, supply, price, and future needs. If funds allow, prelimiary deisgn will be included as well.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Wake-25% Durham-12.5%Orange).</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t="str">
        <f>IF('FY19 Project Request '!X35,"YES",IF('FY19 Project Request '!X36,"NO",))</f>
        <v>NO</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0" t="str">
        <f>'FY19 Project Request '!B22:C22</f>
        <v>TBD by study outcome</v>
      </c>
      <c r="C21" s="370"/>
      <c r="D21" s="370" t="str">
        <f>'FY19 Project Request '!D22:F22</f>
        <v>All transit users</v>
      </c>
      <c r="E21" s="370"/>
      <c r="F21" s="370"/>
      <c r="G21" s="370" t="str">
        <f>'FY19 Project Request '!G22:J22</f>
        <v>Improve transit efficiency</v>
      </c>
      <c r="H21" s="370"/>
      <c r="I21" s="370"/>
      <c r="J21" s="37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1" t="str">
        <f>KPI_a</f>
        <v>CD-Project DevelopmentDetermination of new RTC location</v>
      </c>
      <c r="D29" s="342"/>
      <c r="E29" s="34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1" t="str">
        <f>KPI_b</f>
        <v>CD-Project DevelopmentDetermination of how the RTC will assist with creating a more efficient transit system</v>
      </c>
      <c r="D30" s="342"/>
      <c r="E30" s="34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1" t="str">
        <f>KPI_c</f>
        <v>CD-Project DevelopmentLand acquisition and development costs</v>
      </c>
      <c r="D31" s="342"/>
      <c r="E31" s="34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1"/>
      <c r="C37" s="372"/>
      <c r="D37" s="371"/>
      <c r="E37" s="372"/>
      <c r="F37" s="371"/>
      <c r="G37" s="372"/>
      <c r="H37" s="371"/>
      <c r="I37" s="372"/>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71"/>
      <c r="C39" s="372"/>
      <c r="D39" s="371"/>
      <c r="E39" s="372"/>
      <c r="F39" s="371"/>
      <c r="G39" s="372"/>
      <c r="H39" s="371"/>
      <c r="I39" s="372"/>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C333770-F6D6-4D2B-BA2E-91101F19700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3" t="s">
        <v>164</v>
      </c>
      <c r="C1" s="394"/>
      <c r="D1" s="394"/>
      <c r="E1" s="394"/>
      <c r="F1" s="394"/>
      <c r="G1" s="394"/>
      <c r="H1" s="394"/>
      <c r="I1" s="394"/>
      <c r="J1" s="394"/>
      <c r="K1" s="394"/>
      <c r="O1" s="101"/>
      <c r="P1" s="101"/>
    </row>
    <row r="2" spans="2:16" s="104" customFormat="1" ht="31.5" x14ac:dyDescent="0.3">
      <c r="B2" s="395" t="s">
        <v>117</v>
      </c>
      <c r="C2" s="395"/>
      <c r="D2" s="395"/>
      <c r="E2" s="395"/>
      <c r="F2" s="395"/>
      <c r="G2" s="395"/>
      <c r="H2" s="395"/>
      <c r="I2" s="395"/>
      <c r="J2" s="395"/>
      <c r="K2" s="395"/>
      <c r="O2" s="105"/>
      <c r="P2" s="105"/>
    </row>
    <row r="3" spans="2:16" s="104" customFormat="1" ht="21" customHeight="1" x14ac:dyDescent="0.2">
      <c r="D3" s="106"/>
      <c r="E3" s="106"/>
      <c r="G3" s="396"/>
      <c r="H3" s="396"/>
      <c r="I3" s="103"/>
      <c r="J3" s="103"/>
      <c r="O3" s="105"/>
      <c r="P3" s="105"/>
    </row>
    <row r="4" spans="2:16" ht="21" customHeight="1" x14ac:dyDescent="0.25">
      <c r="D4" s="106"/>
      <c r="E4" s="106"/>
      <c r="F4" s="102"/>
      <c r="G4" s="397"/>
      <c r="H4" s="397"/>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8" t="s">
        <v>167</v>
      </c>
      <c r="J7" s="398"/>
      <c r="K7" s="109"/>
      <c r="L7" s="109"/>
      <c r="M7" s="109"/>
      <c r="O7" s="109"/>
      <c r="P7" s="109"/>
    </row>
    <row r="8" spans="2:16" ht="21" customHeight="1" x14ac:dyDescent="0.2">
      <c r="D8" s="381" t="s">
        <v>192</v>
      </c>
      <c r="E8" s="381"/>
      <c r="H8" s="135"/>
      <c r="I8" s="378" t="s">
        <v>168</v>
      </c>
      <c r="J8" s="379"/>
      <c r="K8" s="109"/>
      <c r="L8" s="109"/>
      <c r="M8" s="109"/>
      <c r="O8" s="109"/>
      <c r="P8" s="109"/>
    </row>
    <row r="9" spans="2:16" ht="21" customHeight="1" x14ac:dyDescent="0.2">
      <c r="D9" s="390" t="s">
        <v>169</v>
      </c>
      <c r="E9" s="390"/>
      <c r="H9" s="135"/>
      <c r="I9" s="378" t="s">
        <v>170</v>
      </c>
      <c r="J9" s="379"/>
      <c r="K9" s="109"/>
      <c r="L9" s="109"/>
      <c r="M9" s="109"/>
      <c r="O9" s="110"/>
      <c r="P9" s="110"/>
    </row>
    <row r="10" spans="2:16" ht="21" customHeight="1" x14ac:dyDescent="0.2">
      <c r="D10" s="390" t="s">
        <v>171</v>
      </c>
      <c r="E10" s="390"/>
      <c r="H10" s="135"/>
      <c r="I10" s="378" t="s">
        <v>172</v>
      </c>
      <c r="J10" s="379"/>
      <c r="K10" s="109"/>
      <c r="L10" s="109"/>
      <c r="M10" s="109"/>
      <c r="O10" s="110"/>
      <c r="P10" s="110"/>
    </row>
    <row r="11" spans="2:16" ht="21" customHeight="1" x14ac:dyDescent="0.2">
      <c r="D11" s="390" t="s">
        <v>173</v>
      </c>
      <c r="E11" s="390"/>
      <c r="H11" s="135"/>
      <c r="I11" s="378" t="s">
        <v>174</v>
      </c>
      <c r="J11" s="379"/>
      <c r="K11" s="109"/>
      <c r="L11" s="109"/>
      <c r="M11" s="109"/>
      <c r="O11" s="110"/>
      <c r="P11" s="110"/>
    </row>
    <row r="12" spans="2:16" ht="21" customHeight="1" x14ac:dyDescent="0.2">
      <c r="D12" s="401" t="s">
        <v>175</v>
      </c>
      <c r="E12" s="402"/>
      <c r="H12" s="135"/>
      <c r="I12" s="378" t="s">
        <v>176</v>
      </c>
      <c r="J12" s="379"/>
      <c r="K12" s="109"/>
      <c r="L12" s="109"/>
      <c r="M12" s="109"/>
      <c r="O12" s="110"/>
      <c r="P12" s="110"/>
    </row>
    <row r="13" spans="2:16" ht="21" customHeight="1" x14ac:dyDescent="0.2">
      <c r="D13" s="144" t="s">
        <v>177</v>
      </c>
      <c r="E13" s="145"/>
      <c r="H13" s="136"/>
      <c r="I13" s="378" t="s">
        <v>178</v>
      </c>
      <c r="J13" s="379"/>
      <c r="K13" s="109"/>
      <c r="L13" s="109"/>
      <c r="M13" s="109"/>
      <c r="O13" s="111"/>
      <c r="P13" s="111"/>
    </row>
    <row r="14" spans="2:16" ht="21" customHeight="1" x14ac:dyDescent="0.2">
      <c r="D14" s="405" t="s">
        <v>179</v>
      </c>
      <c r="E14" s="405"/>
      <c r="H14" s="137"/>
      <c r="I14" s="378" t="s">
        <v>180</v>
      </c>
      <c r="J14" s="379"/>
    </row>
    <row r="15" spans="2:16" ht="33.6" customHeight="1" x14ac:dyDescent="0.2"/>
    <row r="16" spans="2:16" s="113" customFormat="1" ht="51" customHeight="1" thickBot="1" x14ac:dyDescent="0.3">
      <c r="B16" s="133" t="s">
        <v>197</v>
      </c>
      <c r="C16" s="403" t="s">
        <v>185</v>
      </c>
      <c r="D16" s="404"/>
      <c r="E16" s="133" t="s">
        <v>181</v>
      </c>
      <c r="F16" s="133" t="s">
        <v>182</v>
      </c>
      <c r="G16" s="133" t="s">
        <v>186</v>
      </c>
      <c r="H16" s="133" t="s">
        <v>183</v>
      </c>
      <c r="I16" s="133" t="s">
        <v>187</v>
      </c>
      <c r="J16" s="133" t="s">
        <v>188</v>
      </c>
      <c r="K16" s="138" t="s">
        <v>189</v>
      </c>
    </row>
    <row r="17" spans="2:11" s="115" customFormat="1" ht="25.15" customHeight="1" thickTop="1" x14ac:dyDescent="0.25">
      <c r="B17" s="87"/>
      <c r="C17" s="386"/>
      <c r="D17" s="387"/>
      <c r="E17" s="87"/>
      <c r="F17" s="87"/>
      <c r="G17" s="87"/>
      <c r="H17" s="87"/>
      <c r="I17" s="87"/>
      <c r="J17" s="87"/>
      <c r="K17" s="65">
        <f>J17*G17</f>
        <v>0</v>
      </c>
    </row>
    <row r="18" spans="2:11" s="115" customFormat="1" ht="25.15" customHeight="1" x14ac:dyDescent="0.25">
      <c r="B18" s="87"/>
      <c r="C18" s="386"/>
      <c r="D18" s="387"/>
      <c r="E18" s="87"/>
      <c r="F18" s="87"/>
      <c r="G18" s="87"/>
      <c r="H18" s="87"/>
      <c r="I18" s="87"/>
      <c r="J18" s="87"/>
      <c r="K18" s="65">
        <f t="shared" ref="K18:K21" si="0">J18*G18</f>
        <v>0</v>
      </c>
    </row>
    <row r="19" spans="2:11" s="115" customFormat="1" ht="25.15" customHeight="1" x14ac:dyDescent="0.25">
      <c r="B19" s="87"/>
      <c r="C19" s="386"/>
      <c r="D19" s="387"/>
      <c r="E19" s="87"/>
      <c r="F19" s="87"/>
      <c r="G19" s="87"/>
      <c r="H19" s="87"/>
      <c r="I19" s="87"/>
      <c r="J19" s="87"/>
      <c r="K19" s="65">
        <f t="shared" si="0"/>
        <v>0</v>
      </c>
    </row>
    <row r="20" spans="2:11" s="115" customFormat="1" ht="25.15" customHeight="1" x14ac:dyDescent="0.25">
      <c r="B20" s="87"/>
      <c r="C20" s="386"/>
      <c r="D20" s="387"/>
      <c r="E20" s="87"/>
      <c r="F20" s="87"/>
      <c r="G20" s="87"/>
      <c r="H20" s="87"/>
      <c r="I20" s="87"/>
      <c r="J20" s="87"/>
      <c r="K20" s="65">
        <f t="shared" si="0"/>
        <v>0</v>
      </c>
    </row>
    <row r="21" spans="2:11" s="115" customFormat="1" ht="25.15" customHeight="1" x14ac:dyDescent="0.25">
      <c r="B21" s="87"/>
      <c r="C21" s="386"/>
      <c r="D21" s="387"/>
      <c r="E21" s="87"/>
      <c r="F21" s="87"/>
      <c r="G21" s="87"/>
      <c r="H21" s="87"/>
      <c r="I21" s="87"/>
      <c r="J21" s="87"/>
      <c r="K21" s="65">
        <f t="shared" si="0"/>
        <v>0</v>
      </c>
    </row>
    <row r="22" spans="2:11" s="115" customFormat="1" ht="39.6" hidden="1" customHeight="1" x14ac:dyDescent="0.25">
      <c r="C22" s="388" t="s">
        <v>184</v>
      </c>
      <c r="D22" s="389"/>
      <c r="E22" s="112" t="s">
        <v>181</v>
      </c>
      <c r="F22" s="112" t="s">
        <v>182</v>
      </c>
      <c r="G22" s="116"/>
      <c r="H22" s="117"/>
      <c r="I22" s="117"/>
      <c r="J22" s="117"/>
      <c r="K22" s="65"/>
    </row>
    <row r="23" spans="2:11" s="115" customFormat="1" ht="25.15" hidden="1" customHeight="1" x14ac:dyDescent="0.25">
      <c r="C23" s="382" t="s">
        <v>190</v>
      </c>
      <c r="D23" s="383"/>
      <c r="E23" s="118">
        <v>41640</v>
      </c>
      <c r="F23" s="114">
        <v>41820</v>
      </c>
      <c r="G23" s="119"/>
      <c r="H23" s="120"/>
      <c r="I23" s="120"/>
      <c r="J23" s="120"/>
      <c r="K23" s="65">
        <v>0</v>
      </c>
    </row>
    <row r="24" spans="2:11" s="115" customFormat="1" ht="25.15" hidden="1" customHeight="1" x14ac:dyDescent="0.25">
      <c r="C24" s="382" t="s">
        <v>191</v>
      </c>
      <c r="D24" s="383"/>
      <c r="E24" s="121">
        <v>41640</v>
      </c>
      <c r="F24" s="114">
        <v>41820</v>
      </c>
      <c r="G24" s="122"/>
      <c r="H24" s="120"/>
      <c r="I24" s="120"/>
      <c r="J24" s="120"/>
      <c r="K24" s="65">
        <v>0</v>
      </c>
    </row>
    <row r="25" spans="2:11" s="115" customFormat="1" ht="25.15" hidden="1" customHeight="1" x14ac:dyDescent="0.25">
      <c r="C25" s="384"/>
      <c r="D25" s="385"/>
      <c r="E25" s="118"/>
      <c r="F25" s="118"/>
      <c r="G25" s="122"/>
      <c r="H25" s="120"/>
      <c r="I25" s="120"/>
      <c r="J25" s="120"/>
      <c r="K25" s="65">
        <v>0</v>
      </c>
    </row>
    <row r="26" spans="2:11" s="115" customFormat="1" ht="25.15" hidden="1" customHeight="1" x14ac:dyDescent="0.25">
      <c r="C26" s="384"/>
      <c r="D26" s="385"/>
      <c r="E26" s="118"/>
      <c r="F26" s="118"/>
      <c r="G26" s="123"/>
      <c r="H26" s="124"/>
      <c r="I26" s="124"/>
      <c r="J26" s="124"/>
      <c r="K26" s="65">
        <v>0</v>
      </c>
    </row>
    <row r="27" spans="2:11" s="115" customFormat="1" ht="25.15" hidden="1" customHeight="1" x14ac:dyDescent="0.25">
      <c r="C27" s="391"/>
      <c r="D27" s="392"/>
      <c r="E27" s="125"/>
      <c r="F27" s="125"/>
      <c r="G27" s="126"/>
      <c r="H27" s="127"/>
      <c r="I27" s="127"/>
      <c r="J27" s="127"/>
      <c r="K27" s="65">
        <v>0</v>
      </c>
    </row>
    <row r="28" spans="2:11" s="115" customFormat="1" ht="25.15" customHeight="1" x14ac:dyDescent="0.25">
      <c r="C28" s="399"/>
      <c r="D28" s="399"/>
      <c r="E28" s="130"/>
      <c r="F28" s="130"/>
      <c r="G28" s="130"/>
      <c r="H28" s="131"/>
      <c r="I28" s="131"/>
      <c r="J28" s="131" t="s">
        <v>20</v>
      </c>
      <c r="K28" s="65">
        <f>SUM(K17:K21,K23:K27)</f>
        <v>0</v>
      </c>
    </row>
    <row r="29" spans="2:11" s="128" customFormat="1" ht="25.15" customHeight="1" x14ac:dyDescent="0.2">
      <c r="C29" s="400"/>
      <c r="D29" s="40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0" t="s">
        <v>196</v>
      </c>
      <c r="C32" s="380"/>
      <c r="D32" s="380"/>
      <c r="E32" s="380"/>
      <c r="F32" s="380"/>
      <c r="G32" s="380"/>
      <c r="H32" s="380"/>
      <c r="I32" s="380"/>
      <c r="J32" s="380"/>
      <c r="K32" s="380"/>
    </row>
    <row r="72" ht="12.75" customHeight="1" x14ac:dyDescent="0.2"/>
    <row r="73" ht="12.75" customHeight="1" x14ac:dyDescent="0.2"/>
  </sheetData>
  <customSheetViews>
    <customSheetView guid="{DC333770-F6D6-4D2B-BA2E-91101F197000}"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C333770-F6D6-4D2B-BA2E-91101F197000}"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7" t="s">
        <v>34</v>
      </c>
      <c r="B2" s="427"/>
      <c r="C2" s="427" t="s">
        <v>35</v>
      </c>
      <c r="D2" s="427"/>
      <c r="E2" s="432" t="s">
        <v>36</v>
      </c>
      <c r="F2" s="433"/>
      <c r="G2" s="433"/>
      <c r="H2" s="433" t="s">
        <v>37</v>
      </c>
      <c r="I2" s="433"/>
    </row>
    <row r="3" spans="1:9" x14ac:dyDescent="0.25">
      <c r="A3" s="430"/>
      <c r="B3" s="430"/>
      <c r="C3" s="430"/>
      <c r="D3" s="430"/>
      <c r="E3" s="434"/>
      <c r="F3" s="434"/>
      <c r="G3" s="434"/>
      <c r="H3" s="431">
        <f>I45</f>
        <v>0</v>
      </c>
      <c r="I3" s="431"/>
    </row>
    <row r="4" spans="1:9" x14ac:dyDescent="0.25">
      <c r="A4" s="430"/>
      <c r="B4" s="430"/>
      <c r="C4" s="430"/>
      <c r="D4" s="430"/>
      <c r="E4" s="435"/>
      <c r="F4" s="430"/>
      <c r="G4" s="430"/>
      <c r="H4" s="431"/>
      <c r="I4" s="431"/>
    </row>
    <row r="5" spans="1:9" x14ac:dyDescent="0.25">
      <c r="A5" s="427" t="s">
        <v>39</v>
      </c>
      <c r="B5" s="427"/>
      <c r="C5" s="427" t="s">
        <v>40</v>
      </c>
      <c r="D5" s="427"/>
      <c r="E5" s="427" t="s">
        <v>41</v>
      </c>
      <c r="F5" s="427"/>
      <c r="G5" s="427"/>
      <c r="H5" s="427"/>
      <c r="I5" s="427"/>
    </row>
    <row r="6" spans="1:9" x14ac:dyDescent="0.25">
      <c r="A6" s="428"/>
      <c r="B6" s="429"/>
      <c r="C6" s="428"/>
      <c r="D6" s="429"/>
      <c r="E6" s="430"/>
      <c r="F6" s="430"/>
      <c r="G6" s="430"/>
      <c r="H6" s="431">
        <f>I70</f>
        <v>0</v>
      </c>
      <c r="I6" s="431"/>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10"/>
      <c r="B18" s="411"/>
      <c r="C18" s="411"/>
      <c r="D18" s="411"/>
      <c r="E18" s="411"/>
      <c r="F18" s="411"/>
      <c r="G18" s="411"/>
      <c r="H18" s="411"/>
      <c r="I18" s="412"/>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10"/>
      <c r="B22" s="411"/>
      <c r="C22" s="411"/>
      <c r="D22" s="411"/>
      <c r="E22" s="411"/>
      <c r="F22" s="411"/>
      <c r="G22" s="411"/>
      <c r="H22" s="411"/>
      <c r="I22" s="412"/>
    </row>
    <row r="23" spans="1:9" x14ac:dyDescent="0.25">
      <c r="A23" s="426" t="s">
        <v>49</v>
      </c>
      <c r="B23" s="426"/>
      <c r="C23" s="426"/>
      <c r="D23" s="426"/>
      <c r="E23" s="426"/>
      <c r="F23" s="426"/>
      <c r="G23" s="426"/>
      <c r="H23" s="426"/>
      <c r="I23" s="426"/>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10"/>
      <c r="B26" s="411"/>
      <c r="C26" s="411"/>
      <c r="D26" s="411"/>
      <c r="E26" s="411"/>
      <c r="F26" s="411"/>
      <c r="G26" s="411"/>
      <c r="H26" s="411"/>
      <c r="I26" s="412"/>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10"/>
      <c r="B30" s="411"/>
      <c r="C30" s="411"/>
      <c r="D30" s="411"/>
      <c r="E30" s="411"/>
      <c r="F30" s="411"/>
      <c r="G30" s="411"/>
      <c r="H30" s="411"/>
      <c r="I30" s="412"/>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10"/>
      <c r="B34" s="411"/>
      <c r="C34" s="411"/>
      <c r="D34" s="411"/>
      <c r="E34" s="411"/>
      <c r="F34" s="411"/>
      <c r="G34" s="411"/>
      <c r="H34" s="411"/>
      <c r="I34" s="412"/>
    </row>
    <row r="37" spans="1:9" x14ac:dyDescent="0.25">
      <c r="A37" s="406" t="s">
        <v>12</v>
      </c>
      <c r="B37" s="406"/>
      <c r="C37" s="406"/>
      <c r="D37" s="406"/>
      <c r="E37" s="406"/>
      <c r="F37" s="406"/>
      <c r="G37" s="406"/>
      <c r="H37" s="406"/>
      <c r="I37" s="40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6" t="s">
        <v>4</v>
      </c>
      <c r="B49" s="406"/>
      <c r="C49" s="406"/>
      <c r="D49" s="406"/>
      <c r="E49" s="406"/>
      <c r="F49" s="406"/>
      <c r="G49" s="406"/>
      <c r="H49" s="406"/>
      <c r="I49" s="40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6" t="s">
        <v>42</v>
      </c>
      <c r="B62" s="406"/>
      <c r="C62" s="406"/>
      <c r="D62" s="406"/>
      <c r="E62" s="406"/>
      <c r="F62" s="406"/>
      <c r="G62" s="406"/>
      <c r="H62" s="406"/>
      <c r="I62" s="40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6" t="s">
        <v>52</v>
      </c>
      <c r="B74" s="406"/>
      <c r="C74" s="406"/>
      <c r="D74" s="406"/>
      <c r="E74" s="406"/>
      <c r="F74" s="406"/>
      <c r="G74" s="406"/>
      <c r="H74" s="406"/>
      <c r="I74" s="40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7"/>
      <c r="B91" s="408"/>
      <c r="C91" s="408"/>
      <c r="D91" s="408"/>
      <c r="E91" s="408"/>
      <c r="F91" s="408"/>
      <c r="G91" s="408"/>
      <c r="H91" s="409"/>
    </row>
    <row r="93" spans="1:9" ht="59.1" customHeight="1" x14ac:dyDescent="0.25">
      <c r="A93" s="407"/>
      <c r="B93" s="408"/>
      <c r="C93" s="408"/>
      <c r="D93" s="408"/>
      <c r="E93" s="408"/>
      <c r="F93" s="408"/>
      <c r="G93" s="408"/>
      <c r="H93" s="409"/>
    </row>
  </sheetData>
  <customSheetViews>
    <customSheetView guid="{DC333770-F6D6-4D2B-BA2E-91101F19700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schemas.openxmlformats.org/package/2006/metadata/core-properties"/>
    <ds:schemaRef ds:uri="http://purl.org/dc/terms/"/>
    <ds:schemaRef ds:uri="http://purl.org/dc/dcmitype/"/>
    <ds:schemaRef ds:uri="http://schemas.microsoft.com/office/2006/metadata/properties"/>
    <ds:schemaRef ds:uri="http://schemas.microsoft.com/office/2006/documentManagement/types"/>
    <ds:schemaRef ds:uri="http://www.w3.org/XML/1998/namespace"/>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2018-03-16T18:54:17Z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