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0.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CapDev Update Sheets\"/>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11CE8DC6_0CBF_4EFF_A522_123D1A5A5718_.wvu.Cols" localSheetId="2" hidden="1">'Exhibit A'!$V:$AC</definedName>
    <definedName name="Z_11CE8DC6_0CBF_4EFF_A522_123D1A5A5718_.wvu.Cols" localSheetId="1" hidden="1">'FY19 Project Reporting'!$V:$AD</definedName>
    <definedName name="Z_11CE8DC6_0CBF_4EFF_A522_123D1A5A5718_.wvu.FilterData" localSheetId="0" hidden="1">'FY19 Project Request '!$X$3:$X$12</definedName>
    <definedName name="Z_11CE8DC6_0CBF_4EFF_A522_123D1A5A5718_.wvu.PrintArea" localSheetId="2" hidden="1">'Exhibit A'!$A$1:$K$44</definedName>
    <definedName name="Z_11CE8DC6_0CBF_4EFF_A522_123D1A5A5718_.wvu.PrintArea" localSheetId="5" hidden="1">'FY19 Exhibit A - Draft'!$A$1:$K$63</definedName>
    <definedName name="Z_11CE8DC6_0CBF_4EFF_A522_123D1A5A5718_.wvu.PrintArea" localSheetId="1" hidden="1">'FY19 Project Reporting'!$A$1:$K$65</definedName>
    <definedName name="Z_11CE8DC6_0CBF_4EFF_A522_123D1A5A5718_.wvu.PrintArea" localSheetId="0" hidden="1">'FY19 Project Request '!$A$1:$K$148</definedName>
    <definedName name="Z_11CE8DC6_0CBF_4EFF_A522_123D1A5A5718_.wvu.PrintArea" localSheetId="4" hidden="1">'ProjReport Instructions'!$A$1:$C$62</definedName>
    <definedName name="Z_11CE8DC6_0CBF_4EFF_A522_123D1A5A5718_.wvu.PrintArea" localSheetId="3" hidden="1">'ProjReq Instructions'!$A$1:$C$192</definedName>
    <definedName name="Z_11CE8DC6_0CBF_4EFF_A522_123D1A5A5718_.wvu.Rows" localSheetId="6" hidden="1">'End-of-Year Reconciliations'!$22:$27</definedName>
    <definedName name="Z_11CE8DC6_0CBF_4EFF_A522_123D1A5A5718_.wvu.Rows" localSheetId="0" hidden="1">'FY19 Project Request '!$93:$96</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s>
  <calcPr calcId="152511"/>
  <customWorkbookViews>
    <customWorkbookView name="Praveen Sridharan - Personal View" guid="{A57ED495-A8F1-41AA-920B-D492B709C260}" mergeInterval="0" personalView="1" maximized="1" xWindow="1" yWindow="1" windowWidth="1918" windowHeight="1038" activeSheetId="2"/>
    <customWorkbookView name="Kevin Lewis - Personal View" guid="{11CE8DC6-0CBF-4EFF-A522-123D1A5A5718}" mergeInterval="0" personalView="1" maximized="1" xWindow="1272" yWindow="-8"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s="1"/>
  <c r="D127" i="1" s="1"/>
  <c r="D92" i="1" l="1"/>
  <c r="G101" i="1"/>
  <c r="H101" i="1"/>
  <c r="I101" i="1"/>
  <c r="D102" i="1" l="1"/>
  <c r="J101" i="1"/>
  <c r="G116" i="1"/>
  <c r="H116" i="1" l="1"/>
  <c r="I116" i="1" s="1"/>
  <c r="E123" i="1"/>
  <c r="E127" i="1" s="1"/>
  <c r="D48" i="6" l="1"/>
  <c r="G112" i="1"/>
  <c r="F124" i="1" s="1"/>
  <c r="G124" i="1" s="1"/>
  <c r="I112" i="1"/>
  <c r="H112" i="1"/>
  <c r="F126" i="1" l="1"/>
  <c r="F125" i="1"/>
  <c r="F113" i="1"/>
  <c r="H124" i="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E92" i="1"/>
  <c r="E102" i="1" s="1"/>
  <c r="J14" i="1" l="1"/>
  <c r="D60" i="2" s="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<sst xmlns="http://schemas.openxmlformats.org/spreadsheetml/2006/main" count="725" uniqueCount="379">
  <si>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</si>
  <si>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</si>
  <si>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</si>
  <si>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</si>
  <si>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</si>
  <si>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</si>
  <si>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</si>
  <si>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</si>
  <si>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</si>
  <si>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</si>
  <si>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</si>
  <si>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</si>
  <si>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</si>
  <si>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</si>
  <si>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</si>
  <si>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</si>
  <si>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</si>
  <si>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</si>
  <si>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</si>
  <si>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</si>
  <si>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</si>
  <si>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</si>
  <si>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</si>
  <si>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</si>
  <si>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</si>
  <si>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</si>
  <si>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</si>
  <si>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</si>
  <si>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</si>
  <si>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</si>
  <si>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</si>
  <si>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</si>
  <si>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</si>
  <si>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</si>
  <si>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</si>
  <si>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</si>
  <si>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</si>
  <si>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</si>
  <si>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</si>
  <si>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</si>
  <si>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</si>
  <si>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</si>
  <si>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</si>
  <si>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</si>
  <si>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</si>
  <si>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</si>
  <si>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</si>
  <si>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</si>
  <si>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</si>
  <si>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</si>
  <si>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</si>
  <si>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</si>
  <si>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</si>
  <si>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</si>
  <si>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</si>
  <si>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</si>
  <si>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</si>
  <si>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</si>
  <si>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</si>
  <si>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</si>
  <si>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</si>
  <si>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</si>
  <si>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</si>
  <si>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</si>
  <si>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</si>
  <si>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</si>
  <si>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</si>
  <si>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</si>
  <si>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</si>
  <si>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</si>
  <si>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</si>
  <si>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</si>
  <si>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</si>
  <si>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</si>
  <si>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</si>
  <si>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</si>
  <si>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</si>
  <si>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</si>
  <si>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</si>
  <si>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</si>
  <si>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</si>
  <si>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</si>
  <si>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</si>
  <si>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</si>
  <si>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</si>
  <si>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</si>
  <si>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</si>
  <si>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</si>
  <si>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</si>
  <si>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</si>
  <si>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</si>
  <si>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</si>
  <si>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</si>
  <si>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</si>
  <si>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</si>
  <si>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</si>
  <si>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</si>
  <si>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</si>
  <si>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</si>
  <si>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</si>
  <si>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</si>
  <si>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</si>
  <si>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</si>
  <si>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</si>
  <si>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</si>
  <si>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</si>
  <si>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</si>
  <si>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</si>
  <si>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</si>
  <si>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</si>
  <si>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</si>
  <si>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</si>
  <si>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</si>
  <si>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</si>
  <si>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</si>
  <si>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</si>
  <si>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</si>
  <si>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</si>
  <si>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</si>
  <si>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</si>
  <si>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</si>
  <si>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</si>
  <si>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</si>
  <si>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</si>
  <si>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</si>
  <si>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</si>
  <si>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</si>
  <si>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</si>
  <si>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</si>
  <si>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</si>
  <si>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</si>
  <si>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</si>
  <si>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</si>
  <si>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</si>
  <si>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</si>
  <si>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</si>
  <si>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</si>
  <si>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</si>
  <si>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</si>
  <si>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</si>
  <si>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</si>
  <si>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</si>
  <si>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</si>
  <si>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</si>
  <si>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</si>
  <si>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</si>
  <si>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</si>
  <si>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</si>
  <si>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</si>
  <si>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</si>
  <si>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</si>
  <si>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</si>
  <si>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</si>
  <si>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</si>
  <si>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</si>
  <si>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</si>
  <si>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</si>
  <si>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</si>
  <si>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</si>
  <si>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</si>
  <si>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</si>
  <si>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</si>
  <si>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</si>
  <si>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</si>
  <si>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</si>
  <si>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</si>
  <si>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</si>
  <si>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</si>
  <si>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</si>
  <si>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</si>
  <si>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</si>
  <si>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</si>
  <si>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</si>
  <si>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</si>
  <si>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</si>
  <si>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</si>
  <si>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</si>
  <si>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</si>
  <si>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</si>
  <si>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</si>
  <si>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</si>
  <si>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</si>
  <si>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</si>
  <si>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</si>
  <si>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</si>
  <si>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</si>
  <si>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</si>
  <si>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</si>
  <si>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</si>
  <si>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</si>
  <si>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</si>
  <si>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</si>
  <si>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</si>
  <si>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</si>
  <si>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</si>
  <si>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</si>
  <si>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</si>
  <si>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</si>
  <si>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</si>
  <si>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</si>
  <si>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</si>
  <si>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</si>
  <si>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</si>
  <si>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</si>
  <si>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</si>
  <si>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</si>
  <si>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</si>
  <si>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</si>
  <si>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</si>
  <si>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</si>
  <si>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</si>
  <si>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</si>
  <si>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</si>
  <si>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</si>
  <si>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</si>
  <si>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</si>
  <si>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</si>
  <si>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</si>
  <si>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</si>
  <si>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</si>
  <si>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</si>
  <si>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</si>
  <si>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</si>
  <si>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</si>
  <si>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</si>
  <si>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</si>
  <si>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</si>
  <si>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</si>
  <si>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</si>
  <si>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</si>
  <si>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</si>
  <si>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</si>
  <si>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</si>
  <si>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</si>
  <si>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</si>
  <si>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</si>
  <si>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</si>
  <si>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</si>
  <si>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</si>
  <si>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</si>
  <si>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</si>
  <si>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</si>
  <si>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</si>
  <si>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</si>
  <si>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</si>
  <si>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</si>
  <si>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</si>
  <si>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</si>
  <si>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</si>
  <si>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</si>
  <si>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</si>
  <si>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</si>
  <si>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</si>
  <si>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</si>
  <si>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</si>
  <si>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</si>
  <si>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</si>
  <si>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</si>
  <si>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</si>
  <si>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</si>
  <si>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</si>
  <si>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</si>
  <si>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</si>
  <si>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</si>
  <si>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</si>
  <si>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</si>
  <si>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</si>
  <si>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</si>
  <si>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</si>
  <si>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</si>
  <si>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</si>
  <si>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</si>
  <si>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</si>
  <si>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</si>
  <si>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</si>
  <si>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</si>
  <si>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</si>
  <si>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</si>
  <si>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</si>
  <si>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</si>
  <si>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</si>
  <si>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</si>
  <si>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</si>
  <si>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</si>
  <si>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</si>
  <si>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</si>
  <si>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</si>
  <si>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</si>
  <si>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</si>
  <si>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</si>
  <si>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</si>
  <si>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</si>
  <si>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</si>
  <si>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</si>
  <si>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</si>
  <si>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</si>
  <si>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</si>
  <si>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</si>
  <si>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</si>
  <si>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</si>
  <si>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</si>
  <si>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</si>
  <si>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</si>
  <si>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</si>
  <si>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</si>
  <si>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</si>
  <si>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</si>
  <si>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</si>
  <si>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</si>
  <si>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</si>
  <si>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</si>
  <si>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</si>
  <si>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</si>
  <si>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</si>
  <si>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</si>
  <si>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</si>
  <si>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</si>
  <si>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</si>
  <si>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</si>
  <si>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</si>
  <si>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</si>
  <si>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</si>
  <si>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</si>
  <si>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</si>
  <si>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</si>
  <si>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</si>
  <si>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</si>
  <si>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</si>
  <si>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</si>
  <si>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</si>
  <si>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</si>
  <si>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</si>
  <si>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</si>
  <si>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</si>
  <si>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</si>
  <si>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</si>
  <si>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</si>
  <si>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</si>
  <si>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</si>
  <si>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</si>
  <si>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</si>
  <si>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</si>
  <si>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</si>
  <si>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</si>
  <si>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</si>
  <si>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</si>
  <si>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</si>
  <si>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</si>
  <si>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</si>
  <si>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</si>
  <si>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</si>
  <si>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</si>
  <si>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</si>
  <si>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</si>
  <si>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</si>
  <si>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</si>
  <si>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</si>
  <si>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</si>
  <si>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</si>
  <si>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</si>
  <si>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</si>
  <si>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</si>
  <si>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</si>
  <si>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Kevin Lewis</t>
  </si>
  <si>
    <t>klewis@gortiangle.org</t>
  </si>
  <si>
    <t>N/A</t>
  </si>
  <si>
    <t xml:space="preserve">If the request is delayed or denied, funding will need to come from other sources. </t>
  </si>
  <si>
    <t>Other (O&amp;M)</t>
  </si>
  <si>
    <t xml:space="preserve">  Other (City of Durham)</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</si>
  <si>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</si>
  <si>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GoDurham and GoTriangle transit users</t>
  </si>
  <si>
    <t>Patterson Place Improvements</t>
  </si>
  <si>
    <t>Patterson Place shopping center</t>
  </si>
  <si>
    <t>Improved facilities for customers and easier access for operators.</t>
  </si>
  <si>
    <t>Allow for additional services at this location, GoTriangle Route 400 and GoDurham Route 10.</t>
  </si>
  <si>
    <t>Design of stop improvements and curb changes.</t>
  </si>
  <si>
    <t>Riders utilizing stop improvements, improved service times due to curb redesign.</t>
  </si>
  <si>
    <t>Other (Contingency)</t>
  </si>
  <si>
    <t>Provide bus stop improvements at the Patterson Place bus stops located at McFarland Blvd. at Witherspoon Dr. Project includes one bus shelter and an adjustment to the northwest curb radius to allow 40' bus to make right turn from Witherspoon to McFarland.</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</si>
</sst>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0">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502485488"/>
        <c:axId val="502486048"/>
      </c:barChart>
      <c:catAx>
        <c:axId val="50248548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2486048"/>
        <c:crosses val="autoZero"/>
        <c:auto val="1"/>
        <c:lblAlgn val="ctr"/>
        <c:lblOffset val="100"/>
        <c:noMultiLvlLbl val="0"/>
      </c:catAx>
      <c:valAx>
        <c:axId val="50248604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02485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183000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183000</c:v>
                </c:pt>
              </c:numCache>
            </c:numRef>
          </c:val>
        </c:ser>
        <c:dLbls>
          <c:showLegendKey val="0"/>
          <c:showVal val="0"/>
          <c:showCatName val="0"/>
          <c:showSerName val="0"/>
          <c:showPercent val="0"/>
          <c:showBubbleSize val="0"/>
        </c:dLbls>
        <c:gapWidth val="150"/>
        <c:overlap val="100"/>
        <c:axId val="504077184"/>
        <c:axId val="504077744"/>
      </c:barChart>
      <c:catAx>
        <c:axId val="50407718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4077744"/>
        <c:crosses val="autoZero"/>
        <c:auto val="1"/>
        <c:lblAlgn val="ctr"/>
        <c:lblOffset val="100"/>
        <c:noMultiLvlLbl val="0"/>
      </c:catAx>
      <c:valAx>
        <c:axId val="50407774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040771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250</c:v>
                </c:pt>
              </c:numCache>
            </c:numRef>
          </c:val>
        </c:ser>
        <c:dLbls>
          <c:dLblPos val="ctr"/>
          <c:showLegendKey val="0"/>
          <c:showVal val="1"/>
          <c:showCatName val="0"/>
          <c:showSerName val="0"/>
          <c:showPercent val="0"/>
          <c:showBubbleSize val="0"/>
        </c:dLbls>
        <c:gapWidth val="79"/>
        <c:axId val="580517424"/>
        <c:axId val="580517984"/>
      </c:barChart>
      <c:catAx>
        <c:axId val="5805174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80517984"/>
        <c:crosses val="autoZero"/>
        <c:auto val="1"/>
        <c:lblAlgn val="ctr"/>
        <c:lblOffset val="100"/>
        <c:noMultiLvlLbl val="0"/>
      </c:catAx>
      <c:valAx>
        <c:axId val="580517984"/>
        <c:scaling>
          <c:orientation val="minMax"/>
        </c:scaling>
        <c:delete val="1"/>
        <c:axPos val="l"/>
        <c:numFmt formatCode="_(&quot;$&quot;* #,##0_);_(&quot;$&quot;* \(#,##0\);_(&quot;$&quot;* &quot;-&quot;??_);_(@_)" sourceLinked="1"/>
        <c:majorTickMark val="none"/>
        <c:minorTickMark val="none"/>
        <c:tickLblPos val="nextTo"/>
        <c:crossAx val="5805174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80521344"/>
        <c:axId val="580521904"/>
      </c:barChart>
      <c:catAx>
        <c:axId val="5805213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80521904"/>
        <c:crosses val="autoZero"/>
        <c:auto val="1"/>
        <c:lblAlgn val="ctr"/>
        <c:lblOffset val="100"/>
        <c:noMultiLvlLbl val="0"/>
      </c:catAx>
      <c:valAx>
        <c:axId val="580521904"/>
        <c:scaling>
          <c:orientation val="minMax"/>
        </c:scaling>
        <c:delete val="1"/>
        <c:axPos val="l"/>
        <c:numFmt formatCode="_(&quot;$&quot;* #,##0_);_(&quot;$&quot;* \(#,##0\);_(&quot;$&quot;* &quot;-&quot;??_);_(@_)" sourceLinked="1"/>
        <c:majorTickMark val="none"/>
        <c:minorTickMark val="none"/>
        <c:tickLblPos val="nextTo"/>
        <c:crossAx val="5805213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-858098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20" y="9125346"/>
              <a:chExt cx="2403099" cy="204165"/>
            </a:xfrm>
          </xdr:grpSpPr>
          <xdr:sp macro="" textlink="">
            <xdr:nvSpPr>
              <xdr:cNvPr id="2075" name="Check Box 27" hidden="1">
                <a:extLst>
                  <a:ext uri="{63B3BB69-23CF-44E3-9099-C40C66FF867C}">
                    <a14:compatExt spid="_x0000_s2075"/>
                  </a:ext>
                </a:extLst>
              </xdr:cNvPr>
              <xdr:cNvSpPr/>
            </xdr:nvSpPr>
            <xdr:spPr bwMode="auto">
              <a:xfrm>
                <a:off x="6831162" y="9125472"/>
                <a:ext cx="1105057"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0" y="9125346"/>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71"/>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3"/>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8"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91"/>
                <a:ext cx="1620368"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5147324"/>
              <a:ext cx="2414034" cy="205916"/>
              <a:chOff x="5533090" y="9125453"/>
              <a:chExt cx="2403113" cy="204114"/>
            </a:xfrm>
          </xdr:grpSpPr>
          <xdr:sp macro="" textlink="">
            <xdr:nvSpPr>
              <xdr:cNvPr id="2117" name="Check Box 69" hidden="1">
                <a:extLst>
                  <a:ext uri="{63B3BB69-23CF-44E3-9099-C40C66FF867C}">
                    <a14:compatExt spid="_x0000_s2117"/>
                  </a:ext>
                </a:extLst>
              </xdr:cNvPr>
              <xdr:cNvSpPr/>
            </xdr:nvSpPr>
            <xdr:spPr bwMode="auto">
              <a:xfrm>
                <a:off x="6831149" y="9125528"/>
                <a:ext cx="1105054"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5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1"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768CE5F-2EEF-487F-9451-36AEAD978BC8}" diskRevisions="1" revisionId="312" version="3" protected="1">
  <header guid="{1768CE5F-2EEF-487F-9451-36AEAD978BC8}" dateTime="2018-03-15T15:02:39" maxSheetId="12" userName="Kevin Lewis" r:id="rId11" minRId="307" maxRId="312">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7" sId="1" numFmtId="34">
    <oc r="D135">
      <v>46000</v>
    </oc>
    <nc r="D135">
      <v>20000</v>
    </nc>
  </rcc>
  <rcc rId="308" sId="1" numFmtId="34">
    <nc r="D134">
      <v>2000</v>
    </nc>
  </rcc>
  <rcc rId="309" sId="1" numFmtId="34">
    <oc r="D136">
      <v>214000</v>
    </oc>
    <nc r="D136">
      <v>140000</v>
    </nc>
  </rcc>
  <rcc rId="310" sId="1" numFmtId="34">
    <nc r="D138">
      <v>21000</v>
    </nc>
  </rcc>
  <rcc rId="311" sId="1">
    <oc r="B138" t="inlineStr">
      <is>
        <t>Other (Describe)</t>
      </is>
    </oc>
    <nc r="B138" t="inlineStr">
      <is>
        <t>Other (Contingency)</t>
      </is>
    </nc>
  </rcc>
  <rcc rId="312" sId="1">
    <oc r="B17" t="inlineStr">
      <is>
        <t>Provide bus stop improvements at the Patterson Place bus stops and park-and-ride located at McFarland Blvd. at Witherspoon Dr. Project includes one bus shelter and an adjustment to the northwest curb radius to allow 40' bus to make right turn from Witherspoon to McFarland.</t>
      </is>
    </oc>
    <nc r="B17" t="inlineStr">
      <is>
        <t>Provide bus stop improvements at the Patterson Place bus stops located at McFarland Blvd. at Witherspoon Dr. Project includes one bus shelter and an adjustment to the northwest curb radius to allow 40' bus to make right turn from Witherspoon to McFarland.</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1768CE5F-2EEF-487F-9451-36AEAD978BC8}" name="Kevin Lewis" id="-559431774" dateTime="2018-03-15T14:47:03"/>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7" zoomScale="90" zoomScaleNormal="85" zoomScaleSheetLayoutView="90" workbookViewId="0">
      <selection activeCell="B17" sqref="B17:J17"/>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87" t="s">
        <v>194</v>
      </c>
      <c r="C1" s="288"/>
      <c r="D1" s="281" t="s">
        <v>165</v>
      </c>
      <c r="E1" s="282"/>
      <c r="F1" s="282"/>
      <c r="G1" s="282"/>
      <c r="H1" s="283"/>
      <c r="I1" s="97" t="s">
        <v>115</v>
      </c>
      <c r="J1" s="98">
        <v>42917</v>
      </c>
      <c r="K1" s="42"/>
      <c r="L1" s="42"/>
      <c r="M1" s="42"/>
      <c r="N1" s="42"/>
      <c r="O1" s="42"/>
      <c r="P1" s="42"/>
      <c r="Q1" s="42"/>
      <c r="R1" s="42"/>
      <c r="S1" s="42"/>
      <c r="T1" s="42"/>
      <c r="U1" s="42"/>
      <c r="V1" s="42"/>
      <c r="W1" s="165" t="s">
        <v>221</v>
      </c>
      <c r="X1" s="161"/>
    </row>
    <row r="2" spans="1:29" ht="18.75" customHeight="1" thickTop="1" thickBot="1" x14ac:dyDescent="0.35">
      <c r="A2" s="45"/>
      <c r="B2" s="285" t="str">
        <f>CONCATENATE(C3,C4,"_",C5,C6)</f>
        <v>18GOT_CD4</v>
      </c>
      <c r="C2" s="286"/>
      <c r="D2" s="279" t="s">
        <v>118</v>
      </c>
      <c r="E2" s="280"/>
      <c r="F2" s="280"/>
      <c r="G2" s="280"/>
      <c r="H2" s="280"/>
      <c r="I2" s="289" t="s">
        <v>103</v>
      </c>
      <c r="J2" s="290"/>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
      <c r="A3" s="45"/>
      <c r="B3" s="174" t="s">
        <v>242</v>
      </c>
      <c r="C3" s="218">
        <v>18</v>
      </c>
      <c r="D3" s="279" t="s">
        <v>116</v>
      </c>
      <c r="E3" s="279"/>
      <c r="F3" s="279"/>
      <c r="G3" s="279"/>
      <c r="H3" s="279"/>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25" x14ac:dyDescent="0.3">
      <c r="A4" s="45"/>
      <c r="B4" s="174" t="s">
        <v>243</v>
      </c>
      <c r="C4" s="219" t="s">
        <v>245</v>
      </c>
      <c r="D4" s="284" t="s">
        <v>144</v>
      </c>
      <c r="E4" s="279"/>
      <c r="F4" s="279"/>
      <c r="G4" s="279"/>
      <c r="H4" s="279"/>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25">
      <c r="A5" s="45"/>
      <c r="B5" s="174" t="s">
        <v>254</v>
      </c>
      <c r="C5" s="219" t="s">
        <v>232</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25">
      <c r="A6" s="84"/>
      <c r="B6" s="174" t="s">
        <v>255</v>
      </c>
      <c r="C6" s="220">
        <v>4</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4">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25">
      <c r="A8" s="88"/>
      <c r="B8" s="251" t="s">
        <v>134</v>
      </c>
      <c r="C8" s="251"/>
      <c r="D8" s="251"/>
      <c r="E8" s="251"/>
      <c r="F8" s="251"/>
      <c r="G8" s="251"/>
      <c r="H8" s="251"/>
      <c r="I8" s="251"/>
      <c r="J8" s="251"/>
      <c r="K8" s="88"/>
      <c r="L8" s="160"/>
      <c r="M8" s="160"/>
      <c r="N8" s="160"/>
      <c r="O8" s="160"/>
      <c r="P8" s="160"/>
      <c r="Q8" s="160"/>
      <c r="R8" s="160"/>
      <c r="S8" s="160"/>
      <c r="T8" s="160"/>
      <c r="U8" s="160"/>
      <c r="V8" s="160"/>
      <c r="W8" s="161"/>
      <c r="X8" s="180">
        <v>21</v>
      </c>
      <c r="Y8" s="181" t="s">
        <v>249</v>
      </c>
      <c r="Z8" s="181" t="s">
        <v>253</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25">
      <c r="A10" s="45"/>
      <c r="B10" s="260" t="s">
        <v>34</v>
      </c>
      <c r="C10" s="260"/>
      <c r="D10" s="260" t="s">
        <v>35</v>
      </c>
      <c r="E10" s="260"/>
      <c r="F10" s="260" t="s">
        <v>36</v>
      </c>
      <c r="G10" s="260"/>
      <c r="H10" s="260"/>
      <c r="I10" s="260" t="s">
        <v>273</v>
      </c>
      <c r="J10" s="260"/>
      <c r="K10" s="42"/>
      <c r="L10" s="42"/>
      <c r="M10" s="42"/>
      <c r="N10" s="42"/>
      <c r="O10" s="42"/>
      <c r="P10" s="42"/>
      <c r="Q10" s="42"/>
      <c r="R10" s="42"/>
      <c r="S10" s="42"/>
      <c r="T10" s="42"/>
      <c r="U10" s="42"/>
      <c r="V10" s="42"/>
      <c r="W10" s="161"/>
      <c r="X10" s="180">
        <v>23</v>
      </c>
      <c r="Y10" s="181" t="s">
        <v>250</v>
      </c>
      <c r="Z10" s="177"/>
      <c r="AA10" s="182">
        <v>8</v>
      </c>
    </row>
    <row r="11" spans="1:29" ht="18" customHeight="1" x14ac:dyDescent="0.25">
      <c r="A11" s="45"/>
      <c r="B11" s="256" t="s">
        <v>371</v>
      </c>
      <c r="C11" s="256"/>
      <c r="D11" s="256" t="s">
        <v>193</v>
      </c>
      <c r="E11" s="256"/>
      <c r="F11" s="255" t="s">
        <v>363</v>
      </c>
      <c r="G11" s="255"/>
      <c r="H11" s="255"/>
      <c r="I11" s="69" t="s">
        <v>282</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56"/>
      <c r="C12" s="256"/>
      <c r="D12" s="256"/>
      <c r="E12" s="256"/>
      <c r="F12" s="255" t="s">
        <v>364</v>
      </c>
      <c r="G12" s="255"/>
      <c r="H12" s="255"/>
      <c r="I12" s="139" t="s">
        <v>321</v>
      </c>
      <c r="J12" s="224">
        <f>IF($J$127&gt;0,SUM($D$92:$I$92)*(SUM($D$127:$I$127)/(SUM($D$127:$I$127,$D$139:$I$139))),)</f>
        <v>1314.0821289062501</v>
      </c>
      <c r="K12" s="42"/>
      <c r="L12" s="42"/>
      <c r="M12" s="42"/>
      <c r="N12" s="42"/>
      <c r="O12" s="42"/>
      <c r="P12" s="42"/>
      <c r="Q12" s="42"/>
      <c r="R12" s="42"/>
      <c r="S12" s="42"/>
      <c r="T12" s="42"/>
      <c r="U12" s="42"/>
      <c r="V12" s="42"/>
      <c r="W12" s="161"/>
      <c r="X12" s="180">
        <v>25</v>
      </c>
      <c r="Y12" s="177"/>
      <c r="AA12" s="182">
        <v>10</v>
      </c>
    </row>
    <row r="13" spans="1:29" x14ac:dyDescent="0.25">
      <c r="A13" s="45"/>
      <c r="B13" s="260" t="s">
        <v>39</v>
      </c>
      <c r="C13" s="260"/>
      <c r="D13" s="260" t="s">
        <v>40</v>
      </c>
      <c r="E13" s="260"/>
      <c r="F13" s="260" t="s">
        <v>97</v>
      </c>
      <c r="G13" s="260"/>
      <c r="H13" s="260"/>
      <c r="I13" s="260" t="s">
        <v>274</v>
      </c>
      <c r="J13" s="260"/>
      <c r="K13" s="42"/>
      <c r="L13" s="42"/>
      <c r="M13" s="42"/>
      <c r="N13" s="42"/>
      <c r="O13" s="42"/>
      <c r="P13" s="42"/>
      <c r="Q13" s="42"/>
      <c r="R13" s="42"/>
      <c r="S13" s="42"/>
      <c r="T13" s="42"/>
      <c r="U13" s="42"/>
      <c r="V13" s="42"/>
      <c r="W13" s="161"/>
      <c r="X13" s="161"/>
      <c r="AA13" s="182">
        <v>11</v>
      </c>
    </row>
    <row r="14" spans="1:29" ht="15.75" customHeight="1" x14ac:dyDescent="0.25">
      <c r="A14" s="45"/>
      <c r="B14" s="270">
        <v>42917</v>
      </c>
      <c r="C14" s="270"/>
      <c r="D14" s="270">
        <v>43646</v>
      </c>
      <c r="E14" s="270"/>
      <c r="F14" s="256" t="s">
        <v>95</v>
      </c>
      <c r="G14" s="256"/>
      <c r="H14" s="256"/>
      <c r="I14" s="189" t="s">
        <v>282</v>
      </c>
      <c r="J14" s="224">
        <f>IF($I$2=$AC$2,IF($J$139&gt;0,$D$92*($D$139/($D$127+$D$139)),),)+IF($I$2=$AC$3,IF($J$139&gt;0,$E$92*($E$139/($E$127+$E$139)),),)</f>
        <v>183000</v>
      </c>
      <c r="K14" s="42"/>
      <c r="L14" s="42"/>
      <c r="M14" s="42"/>
      <c r="N14" s="42"/>
      <c r="O14" s="42"/>
      <c r="P14" s="42"/>
      <c r="Q14" s="42"/>
      <c r="R14" s="42"/>
      <c r="S14" s="42"/>
      <c r="T14" s="42"/>
      <c r="U14" s="42"/>
      <c r="V14" s="42"/>
      <c r="W14" s="161"/>
      <c r="X14" s="161"/>
      <c r="AA14" s="182">
        <v>12</v>
      </c>
    </row>
    <row r="15" spans="1:29" ht="15.75" customHeight="1" x14ac:dyDescent="0.25">
      <c r="A15" s="45"/>
      <c r="B15" s="270"/>
      <c r="C15" s="270"/>
      <c r="D15" s="270"/>
      <c r="E15" s="270"/>
      <c r="F15" s="256"/>
      <c r="G15" s="256"/>
      <c r="H15" s="256"/>
      <c r="I15" s="139" t="s">
        <v>321</v>
      </c>
      <c r="J15" s="224">
        <f>IF($J$139&gt;0,SUM($D$92:$I$92)*(SUM($D$139:$I$139)/(SUM($D$127:$I$127,$D$139:$I$139))),)</f>
        <v>183000</v>
      </c>
      <c r="K15" s="42"/>
      <c r="L15" s="42"/>
      <c r="M15" s="42"/>
      <c r="N15" s="42"/>
      <c r="O15" s="42"/>
      <c r="P15" s="42"/>
      <c r="Q15" s="42"/>
      <c r="R15" s="42"/>
      <c r="S15" s="42"/>
      <c r="T15" s="42"/>
      <c r="U15" s="42"/>
      <c r="V15" s="42"/>
      <c r="W15" s="161"/>
      <c r="X15" s="161"/>
      <c r="AA15" s="182">
        <v>13</v>
      </c>
    </row>
    <row r="16" spans="1:29" ht="28.7" customHeight="1" x14ac:dyDescent="0.25">
      <c r="A16" s="45"/>
      <c r="B16" s="265" t="s">
        <v>90</v>
      </c>
      <c r="C16" s="265"/>
      <c r="D16" s="271" t="s">
        <v>119</v>
      </c>
      <c r="E16" s="271"/>
      <c r="F16" s="271"/>
      <c r="G16" s="271"/>
      <c r="H16" s="271"/>
      <c r="I16" s="271"/>
      <c r="J16" s="271"/>
      <c r="K16" s="42"/>
      <c r="L16" s="42"/>
      <c r="M16" s="42"/>
      <c r="N16" s="42"/>
      <c r="O16" s="42"/>
      <c r="P16" s="42"/>
      <c r="Q16" s="42"/>
      <c r="R16" s="42"/>
      <c r="S16" s="42"/>
      <c r="T16" s="42"/>
      <c r="U16" s="42"/>
      <c r="V16" s="42"/>
      <c r="W16" s="161"/>
      <c r="X16" s="161"/>
      <c r="AA16" s="182">
        <v>14</v>
      </c>
    </row>
    <row r="17" spans="1:27" ht="102.75" customHeight="1" x14ac:dyDescent="0.25">
      <c r="A17" s="45"/>
      <c r="B17" s="259" t="s">
        <v>378</v>
      </c>
      <c r="C17" s="259"/>
      <c r="D17" s="259"/>
      <c r="E17" s="259"/>
      <c r="F17" s="259"/>
      <c r="G17" s="259"/>
      <c r="H17" s="259"/>
      <c r="I17" s="259"/>
      <c r="J17" s="259"/>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0</v>
      </c>
    </row>
    <row r="20" spans="1:27"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1</v>
      </c>
    </row>
    <row r="21" spans="1:27"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25">
      <c r="A22" s="72"/>
      <c r="B22" s="259" t="s">
        <v>372</v>
      </c>
      <c r="C22" s="259"/>
      <c r="D22" s="259" t="s">
        <v>370</v>
      </c>
      <c r="E22" s="259"/>
      <c r="F22" s="259"/>
      <c r="G22" s="259" t="s">
        <v>373</v>
      </c>
      <c r="H22" s="259"/>
      <c r="I22" s="259"/>
      <c r="J22" s="259"/>
      <c r="K22" s="42"/>
      <c r="L22" s="42"/>
      <c r="M22" s="42"/>
      <c r="N22" s="42"/>
      <c r="O22" s="42"/>
      <c r="P22" s="42"/>
      <c r="Q22" s="42"/>
      <c r="R22" s="42"/>
      <c r="S22" s="42"/>
      <c r="T22" s="42"/>
      <c r="U22" s="42"/>
      <c r="V22" s="42"/>
      <c r="W22" s="163" t="s">
        <v>267</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0</v>
      </c>
    </row>
    <row r="24" spans="1:27" x14ac:dyDescent="0.25">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1</v>
      </c>
    </row>
    <row r="26" spans="1:27" ht="15" customHeight="1" x14ac:dyDescent="0.25">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162</v>
      </c>
      <c r="B29" s="254" t="s">
        <v>236</v>
      </c>
      <c r="C29" s="254"/>
      <c r="D29" s="254"/>
      <c r="E29" s="53"/>
      <c r="F29" s="53"/>
      <c r="G29" s="53"/>
      <c r="H29" s="53"/>
      <c r="I29" s="53"/>
      <c r="J29" s="55"/>
      <c r="K29" s="42"/>
      <c r="L29" s="42"/>
      <c r="M29" s="42"/>
      <c r="N29" s="42"/>
      <c r="O29" s="42"/>
      <c r="P29" s="42"/>
      <c r="Q29" s="42"/>
      <c r="R29" s="42"/>
      <c r="S29" s="42"/>
      <c r="T29" s="42"/>
      <c r="U29" s="42"/>
      <c r="V29" s="42"/>
      <c r="W29" s="163" t="s">
        <v>269</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0</v>
      </c>
    </row>
    <row r="34" spans="1:34" ht="15.75" customHeight="1" x14ac:dyDescent="0.4">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1</v>
      </c>
    </row>
    <row r="36" spans="1:34" ht="16.7" customHeight="1" x14ac:dyDescent="0.25">
      <c r="A36" s="76" t="s">
        <v>136</v>
      </c>
      <c r="B36" s="257" t="s">
        <v>224</v>
      </c>
      <c r="C36" s="257"/>
      <c r="D36" s="257"/>
      <c r="E36" s="257"/>
      <c r="F36" s="257"/>
      <c r="G36" s="257"/>
      <c r="H36" s="42"/>
      <c r="I36" s="42"/>
      <c r="J36" s="42"/>
      <c r="K36" s="42"/>
      <c r="L36" s="42"/>
      <c r="M36" s="42"/>
      <c r="N36" s="42"/>
      <c r="O36" s="42"/>
      <c r="P36" s="42"/>
      <c r="Q36" s="42"/>
      <c r="R36" s="42"/>
      <c r="S36" s="42"/>
      <c r="T36" s="42"/>
      <c r="U36" s="42"/>
      <c r="V36" s="42"/>
      <c r="W36" s="163" t="s">
        <v>217</v>
      </c>
      <c r="X36" s="163" t="b">
        <v>0</v>
      </c>
    </row>
    <row r="37" spans="1:34" ht="30" customHeight="1" x14ac:dyDescent="0.25">
      <c r="A37" s="76"/>
      <c r="B37" s="264" t="s">
        <v>120</v>
      </c>
      <c r="C37" s="264"/>
      <c r="D37" s="264"/>
      <c r="E37" s="264"/>
      <c r="F37" s="264"/>
      <c r="G37" s="264"/>
      <c r="H37" s="264"/>
      <c r="I37" s="264"/>
      <c r="J37" s="264"/>
      <c r="K37" s="42"/>
      <c r="L37" s="42"/>
      <c r="M37" s="42"/>
      <c r="N37" s="42"/>
      <c r="O37" s="42"/>
      <c r="P37" s="42"/>
      <c r="Q37" s="42"/>
      <c r="R37" s="42"/>
      <c r="S37" s="42"/>
      <c r="T37" s="42"/>
      <c r="U37" s="42"/>
      <c r="V37" s="42"/>
      <c r="X37" s="161"/>
    </row>
    <row r="38" spans="1:34" ht="33" customHeight="1" x14ac:dyDescent="0.25">
      <c r="A38" s="76"/>
      <c r="B38" s="261" t="s">
        <v>365</v>
      </c>
      <c r="C38" s="262"/>
      <c r="D38" s="262"/>
      <c r="E38" s="262"/>
      <c r="F38" s="262"/>
      <c r="G38" s="262"/>
      <c r="H38" s="262"/>
      <c r="I38" s="262"/>
      <c r="J38" s="263"/>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137</v>
      </c>
      <c r="B40" s="257" t="s">
        <v>359</v>
      </c>
      <c r="C40" s="257"/>
      <c r="D40" s="257"/>
      <c r="E40" s="257"/>
      <c r="F40" s="257"/>
      <c r="G40" s="257"/>
      <c r="H40" s="257"/>
      <c r="I40" s="257"/>
      <c r="J40" s="25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0</v>
      </c>
    </row>
    <row r="42" spans="1:34" s="40" customFormat="1" ht="15" customHeight="1" x14ac:dyDescent="0.25">
      <c r="A42" s="76" t="s">
        <v>145</v>
      </c>
      <c r="B42" s="257" t="s">
        <v>124</v>
      </c>
      <c r="C42" s="257"/>
      <c r="D42" s="257"/>
      <c r="E42" s="257"/>
      <c r="F42" s="257"/>
      <c r="G42" s="257"/>
      <c r="H42" s="257"/>
      <c r="I42" s="257"/>
      <c r="J42" s="257"/>
      <c r="K42" s="44"/>
      <c r="L42" s="44"/>
      <c r="M42" s="44"/>
      <c r="N42" s="44"/>
      <c r="O42" s="44"/>
      <c r="P42" s="44"/>
      <c r="Q42" s="44"/>
      <c r="R42" s="44"/>
      <c r="S42" s="44"/>
      <c r="T42" s="44"/>
      <c r="U42" s="44"/>
      <c r="V42" s="44"/>
      <c r="W42" s="223" t="s">
        <v>350</v>
      </c>
      <c r="X42" s="162" t="b">
        <v>0</v>
      </c>
    </row>
    <row r="43" spans="1:34" ht="53.25" customHeight="1" x14ac:dyDescent="0.25">
      <c r="A43" s="76"/>
      <c r="B43" s="261" t="s">
        <v>374</v>
      </c>
      <c r="C43" s="262"/>
      <c r="D43" s="262"/>
      <c r="E43" s="262"/>
      <c r="F43" s="262"/>
      <c r="G43" s="262"/>
      <c r="H43" s="262"/>
      <c r="I43" s="262"/>
      <c r="J43" s="263"/>
      <c r="K43" s="42"/>
      <c r="L43" s="42"/>
      <c r="M43" s="42"/>
      <c r="N43" s="42"/>
      <c r="O43" s="42"/>
      <c r="P43" s="42"/>
      <c r="Q43" s="42"/>
      <c r="R43" s="42"/>
      <c r="S43" s="42"/>
      <c r="T43" s="42"/>
      <c r="U43" s="42"/>
      <c r="V43" s="42"/>
      <c r="W43" s="161"/>
      <c r="X43" s="161"/>
    </row>
    <row r="44" spans="1:34" s="40" customFormat="1" x14ac:dyDescent="0.25">
      <c r="A44" s="76" t="s">
        <v>145</v>
      </c>
      <c r="B44" s="257" t="s">
        <v>210</v>
      </c>
      <c r="C44" s="257"/>
      <c r="D44" s="257"/>
      <c r="E44" s="257"/>
      <c r="F44" s="257"/>
      <c r="G44" s="257"/>
      <c r="H44" s="257"/>
      <c r="I44" s="257"/>
      <c r="J44" s="257"/>
      <c r="K44" s="44"/>
      <c r="L44" s="44"/>
      <c r="M44" s="44"/>
      <c r="N44" s="44"/>
      <c r="O44" s="44"/>
      <c r="P44" s="44"/>
      <c r="Q44" s="44"/>
      <c r="R44" s="44"/>
      <c r="S44" s="44"/>
      <c r="T44" s="44"/>
      <c r="U44" s="44"/>
      <c r="V44" s="44"/>
      <c r="W44" s="162"/>
      <c r="X44" s="162"/>
    </row>
    <row r="45" spans="1:34" ht="46.5" customHeight="1" x14ac:dyDescent="0.25">
      <c r="A45" s="76"/>
      <c r="B45" s="261" t="s">
        <v>366</v>
      </c>
      <c r="C45" s="262"/>
      <c r="D45" s="262"/>
      <c r="E45" s="262"/>
      <c r="F45" s="262"/>
      <c r="G45" s="262"/>
      <c r="H45" s="262"/>
      <c r="I45" s="262"/>
      <c r="J45" s="263"/>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25">
      <c r="A47" s="76" t="s">
        <v>349</v>
      </c>
      <c r="B47" s="257" t="s">
        <v>125</v>
      </c>
      <c r="C47" s="257"/>
      <c r="D47" s="257"/>
      <c r="E47" s="257"/>
      <c r="F47" s="257"/>
      <c r="G47" s="257"/>
      <c r="H47" s="257"/>
      <c r="I47" s="257"/>
      <c r="J47" s="257"/>
      <c r="K47" s="44"/>
      <c r="L47" s="44"/>
      <c r="M47" s="44"/>
      <c r="N47" s="44"/>
      <c r="O47" s="44"/>
      <c r="P47" s="44"/>
      <c r="Q47" s="44"/>
      <c r="R47" s="44"/>
      <c r="S47" s="44"/>
      <c r="T47" s="44"/>
      <c r="U47" s="44"/>
      <c r="V47" s="44"/>
      <c r="W47" s="162"/>
      <c r="X47" s="162"/>
      <c r="Z47" s="181" t="s">
        <v>232</v>
      </c>
      <c r="AA47" s="193" t="s">
        <v>293</v>
      </c>
    </row>
    <row r="48" spans="1:34" ht="21" customHeight="1" x14ac:dyDescent="0.25">
      <c r="A48" s="148" t="s">
        <v>92</v>
      </c>
      <c r="B48" s="266" t="s">
        <v>297</v>
      </c>
      <c r="C48" s="267"/>
      <c r="D48" s="268" t="s">
        <v>375</v>
      </c>
      <c r="E48" s="268"/>
      <c r="F48" s="268"/>
      <c r="G48" s="268"/>
      <c r="H48" s="268"/>
      <c r="I48" s="268"/>
      <c r="J48" s="269"/>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25">
      <c r="A49" s="148" t="s">
        <v>93</v>
      </c>
      <c r="B49" s="266" t="s">
        <v>296</v>
      </c>
      <c r="C49" s="267"/>
      <c r="D49" s="268"/>
      <c r="E49" s="268"/>
      <c r="F49" s="268"/>
      <c r="G49" s="268"/>
      <c r="H49" s="268"/>
      <c r="I49" s="268"/>
      <c r="J49" s="269"/>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25">
      <c r="A50" s="148" t="s">
        <v>94</v>
      </c>
      <c r="B50" s="266" t="s">
        <v>298</v>
      </c>
      <c r="C50" s="267"/>
      <c r="D50" s="268"/>
      <c r="E50" s="268"/>
      <c r="F50" s="268"/>
      <c r="G50" s="268"/>
      <c r="H50" s="268"/>
      <c r="I50" s="268"/>
      <c r="J50" s="269"/>
      <c r="K50" s="42"/>
      <c r="L50" s="42"/>
      <c r="M50" s="42"/>
      <c r="N50" s="42"/>
      <c r="O50" s="42"/>
      <c r="P50" s="42"/>
      <c r="Q50" s="42"/>
      <c r="R50" s="42"/>
      <c r="S50" s="42"/>
      <c r="T50" s="42"/>
      <c r="U50" s="42"/>
      <c r="V50" s="42"/>
      <c r="W50" s="161"/>
      <c r="X50" s="161"/>
      <c r="Z50" s="181" t="s">
        <v>252</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outlineLevel="1" x14ac:dyDescent="0.25">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outlineLevel="1" x14ac:dyDescent="0.25">
      <c r="A57" s="76" t="s">
        <v>152</v>
      </c>
      <c r="B57" s="258" t="s">
        <v>153</v>
      </c>
      <c r="C57" s="258"/>
      <c r="D57" s="258"/>
      <c r="E57" s="258"/>
      <c r="F57" s="258"/>
      <c r="G57" s="258"/>
      <c r="H57" s="258"/>
      <c r="I57" s="258"/>
      <c r="J57" s="258"/>
      <c r="K57" s="42"/>
      <c r="L57" s="42"/>
      <c r="M57" s="42"/>
      <c r="N57" s="42"/>
      <c r="O57" s="42"/>
      <c r="P57" s="42"/>
      <c r="Q57" s="42"/>
      <c r="R57" s="42"/>
      <c r="S57" s="42"/>
      <c r="T57" s="42"/>
      <c r="U57" s="42"/>
      <c r="V57" s="42"/>
      <c r="W57" s="161"/>
      <c r="X57" s="161"/>
      <c r="AA57" s="193" t="s">
        <v>284</v>
      </c>
    </row>
    <row r="58" spans="1:34" ht="28.5" customHeight="1" outlineLevel="1" x14ac:dyDescent="0.25">
      <c r="A58" s="42"/>
      <c r="B58" s="261" t="s">
        <v>376</v>
      </c>
      <c r="C58" s="262"/>
      <c r="D58" s="262"/>
      <c r="E58" s="262"/>
      <c r="F58" s="262"/>
      <c r="G58" s="262"/>
      <c r="H58" s="262"/>
      <c r="I58" s="262"/>
      <c r="J58" s="263"/>
      <c r="K58" s="42"/>
      <c r="L58" s="42"/>
      <c r="M58" s="42"/>
      <c r="N58" s="42"/>
      <c r="O58" s="42"/>
      <c r="P58" s="42"/>
      <c r="Q58" s="42"/>
      <c r="R58" s="42"/>
      <c r="S58" s="42"/>
      <c r="T58" s="42"/>
      <c r="U58" s="42"/>
      <c r="V58" s="42"/>
      <c r="W58" s="161"/>
      <c r="X58" s="161"/>
      <c r="AA58" s="193" t="s">
        <v>285</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25">
      <c r="A62" s="76" t="s">
        <v>151</v>
      </c>
      <c r="B62" s="258" t="s">
        <v>154</v>
      </c>
      <c r="C62" s="258"/>
      <c r="D62" s="258"/>
      <c r="E62" s="258"/>
      <c r="F62" s="258"/>
      <c r="G62" s="258"/>
      <c r="H62" s="258"/>
      <c r="I62" s="258"/>
      <c r="J62" s="258"/>
      <c r="K62" s="42"/>
      <c r="L62" s="42"/>
      <c r="M62" s="42"/>
      <c r="N62" s="42"/>
      <c r="O62" s="42"/>
      <c r="P62" s="42"/>
      <c r="Q62" s="42"/>
      <c r="R62" s="42"/>
      <c r="S62" s="42"/>
      <c r="T62" s="42"/>
      <c r="U62" s="42"/>
      <c r="V62" s="42"/>
      <c r="AA62" s="193" t="s">
        <v>290</v>
      </c>
    </row>
    <row r="63" spans="1:34" ht="27" customHeight="1" outlineLevel="1" x14ac:dyDescent="0.25">
      <c r="A63" s="76"/>
      <c r="B63" s="261" t="s">
        <v>365</v>
      </c>
      <c r="C63" s="262"/>
      <c r="D63" s="262"/>
      <c r="E63" s="262"/>
      <c r="F63" s="262"/>
      <c r="G63" s="262"/>
      <c r="H63" s="262"/>
      <c r="I63" s="262"/>
      <c r="J63" s="263"/>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5" customHeight="1" outlineLevel="1" x14ac:dyDescent="0.25">
      <c r="A65" s="76" t="s">
        <v>155</v>
      </c>
      <c r="B65" s="258" t="s">
        <v>157</v>
      </c>
      <c r="C65" s="258"/>
      <c r="D65" s="258"/>
      <c r="E65" s="258"/>
      <c r="F65" s="258"/>
      <c r="G65" s="258"/>
      <c r="H65" s="258"/>
      <c r="I65" s="258"/>
      <c r="J65" s="258"/>
      <c r="K65" s="44"/>
      <c r="L65" s="44"/>
      <c r="M65" s="44"/>
      <c r="N65" s="44"/>
      <c r="O65" s="44"/>
      <c r="P65" s="44"/>
      <c r="Q65" s="44"/>
      <c r="R65" s="44"/>
      <c r="S65" s="44"/>
      <c r="T65" s="44"/>
      <c r="U65" s="44"/>
      <c r="V65" s="44"/>
      <c r="AA65" s="193" t="s">
        <v>292</v>
      </c>
    </row>
    <row r="66" spans="1:27" ht="23.45" customHeight="1" outlineLevel="1" x14ac:dyDescent="0.25">
      <c r="A66" s="76"/>
      <c r="B66" s="57"/>
      <c r="C66" s="253" t="s">
        <v>74</v>
      </c>
      <c r="D66" s="253"/>
      <c r="E66" s="253"/>
      <c r="F66" s="291" t="s">
        <v>365</v>
      </c>
      <c r="G66" s="291"/>
      <c r="H66" s="291"/>
      <c r="I66" s="291"/>
      <c r="J66" s="291"/>
      <c r="K66" s="42"/>
      <c r="L66" s="42"/>
      <c r="M66" s="42"/>
      <c r="N66" s="42"/>
      <c r="O66" s="42"/>
      <c r="P66" s="42"/>
      <c r="Q66" s="42"/>
      <c r="R66" s="42"/>
      <c r="S66" s="42"/>
      <c r="T66" s="42"/>
      <c r="U66" s="42"/>
      <c r="V66" s="42"/>
    </row>
    <row r="67" spans="1:27" ht="23.45" customHeight="1" outlineLevel="1" x14ac:dyDescent="0.25">
      <c r="A67" s="76"/>
      <c r="B67" s="57"/>
      <c r="C67" s="253" t="s">
        <v>75</v>
      </c>
      <c r="D67" s="253"/>
      <c r="E67" s="253"/>
      <c r="F67" s="291" t="s">
        <v>365</v>
      </c>
      <c r="G67" s="291"/>
      <c r="H67" s="291"/>
      <c r="I67" s="291"/>
      <c r="J67" s="291"/>
      <c r="K67" s="42"/>
      <c r="L67" s="42"/>
      <c r="M67" s="42"/>
      <c r="N67" s="42"/>
      <c r="O67" s="42"/>
      <c r="P67" s="42"/>
      <c r="Q67" s="42"/>
      <c r="R67" s="42"/>
      <c r="S67" s="42"/>
      <c r="T67" s="42"/>
      <c r="U67" s="42"/>
      <c r="V67" s="42"/>
    </row>
    <row r="68" spans="1:27" ht="23.45" customHeight="1" outlineLevel="1" x14ac:dyDescent="0.25">
      <c r="A68" s="76"/>
      <c r="B68" s="57"/>
      <c r="C68" s="253" t="s">
        <v>76</v>
      </c>
      <c r="D68" s="253"/>
      <c r="E68" s="253"/>
      <c r="F68" s="291" t="s">
        <v>365</v>
      </c>
      <c r="G68" s="291"/>
      <c r="H68" s="291"/>
      <c r="I68" s="291"/>
      <c r="J68" s="291"/>
      <c r="K68" s="42"/>
      <c r="L68" s="42"/>
      <c r="M68" s="42"/>
      <c r="N68" s="42"/>
      <c r="O68" s="42"/>
      <c r="P68" s="42"/>
      <c r="Q68" s="42"/>
      <c r="R68" s="42"/>
      <c r="S68" s="42"/>
      <c r="T68" s="42"/>
      <c r="U68" s="42"/>
      <c r="V68" s="42"/>
    </row>
    <row r="69" spans="1:27" ht="23.45" customHeight="1" outlineLevel="1" x14ac:dyDescent="0.25">
      <c r="A69" s="76"/>
      <c r="B69" s="57"/>
      <c r="C69" s="253" t="s">
        <v>77</v>
      </c>
      <c r="D69" s="253"/>
      <c r="E69" s="253"/>
      <c r="F69" s="291" t="s">
        <v>365</v>
      </c>
      <c r="G69" s="291"/>
      <c r="H69" s="291"/>
      <c r="I69" s="291"/>
      <c r="J69" s="291"/>
      <c r="K69" s="42"/>
      <c r="L69" s="42"/>
      <c r="M69" s="42"/>
      <c r="N69" s="42"/>
      <c r="O69" s="42"/>
      <c r="P69" s="42"/>
      <c r="Q69" s="42"/>
      <c r="R69" s="42"/>
      <c r="S69" s="42"/>
      <c r="T69" s="42"/>
      <c r="U69" s="42"/>
      <c r="V69" s="42"/>
    </row>
    <row r="70" spans="1:27" ht="23.45" customHeight="1" outlineLevel="1" x14ac:dyDescent="0.25">
      <c r="A70" s="76"/>
      <c r="B70" s="57"/>
      <c r="C70" s="253" t="s">
        <v>78</v>
      </c>
      <c r="D70" s="253"/>
      <c r="E70" s="253"/>
      <c r="F70" s="291" t="s">
        <v>365</v>
      </c>
      <c r="G70" s="291"/>
      <c r="H70" s="291"/>
      <c r="I70" s="291"/>
      <c r="J70" s="291"/>
      <c r="K70" s="42"/>
      <c r="L70" s="42"/>
      <c r="M70" s="42"/>
      <c r="N70" s="42"/>
      <c r="O70" s="42"/>
      <c r="P70" s="42"/>
      <c r="Q70" s="42"/>
      <c r="R70" s="42"/>
      <c r="S70" s="42"/>
      <c r="T70" s="42"/>
      <c r="U70" s="42"/>
      <c r="V70" s="42"/>
    </row>
    <row r="71" spans="1:27" ht="23.45" customHeight="1" outlineLevel="1" x14ac:dyDescent="0.25">
      <c r="A71" s="76"/>
      <c r="B71" s="57"/>
      <c r="C71" s="253" t="s">
        <v>121</v>
      </c>
      <c r="D71" s="253"/>
      <c r="E71" s="253"/>
      <c r="F71" s="291" t="s">
        <v>365</v>
      </c>
      <c r="G71" s="291"/>
      <c r="H71" s="291"/>
      <c r="I71" s="291"/>
      <c r="J71" s="291"/>
      <c r="K71" s="42"/>
      <c r="L71" s="42"/>
      <c r="M71" s="42"/>
      <c r="N71" s="42"/>
      <c r="O71" s="42"/>
      <c r="P71" s="42"/>
      <c r="Q71" s="42"/>
      <c r="R71" s="42"/>
      <c r="S71" s="42"/>
      <c r="T71" s="42"/>
      <c r="U71" s="42"/>
      <c r="V71" s="42"/>
    </row>
    <row r="72" spans="1:27" ht="23.45" customHeight="1" outlineLevel="1" x14ac:dyDescent="0.25">
      <c r="A72" s="76"/>
      <c r="B72" s="57"/>
      <c r="C72" s="253" t="s">
        <v>91</v>
      </c>
      <c r="D72" s="253"/>
      <c r="E72" s="253"/>
      <c r="F72" s="291" t="s">
        <v>365</v>
      </c>
      <c r="G72" s="291"/>
      <c r="H72" s="291"/>
      <c r="I72" s="291"/>
      <c r="J72" s="291"/>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156</v>
      </c>
      <c r="B74" s="254" t="s">
        <v>158</v>
      </c>
      <c r="C74" s="254"/>
      <c r="D74" s="254"/>
      <c r="E74" s="254"/>
      <c r="F74" s="254"/>
      <c r="G74" s="254"/>
      <c r="H74" s="254"/>
      <c r="I74" s="254"/>
      <c r="J74" s="254"/>
      <c r="K74" s="44"/>
      <c r="L74" s="44"/>
      <c r="M74" s="44"/>
      <c r="N74" s="44"/>
      <c r="O74" s="44"/>
      <c r="P74" s="44"/>
      <c r="Q74" s="44"/>
      <c r="R74" s="44"/>
      <c r="S74" s="44"/>
      <c r="T74" s="44"/>
      <c r="U74" s="44"/>
      <c r="V74" s="44"/>
    </row>
    <row r="75" spans="1:27" ht="26.25" customHeight="1" outlineLevel="1" x14ac:dyDescent="0.25">
      <c r="A75" s="76"/>
      <c r="B75" s="261" t="s">
        <v>365</v>
      </c>
      <c r="C75" s="262"/>
      <c r="D75" s="262"/>
      <c r="E75" s="262"/>
      <c r="F75" s="262"/>
      <c r="G75" s="262"/>
      <c r="H75" s="262"/>
      <c r="I75" s="262"/>
      <c r="J75" s="263"/>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159</v>
      </c>
      <c r="B78" s="258" t="s">
        <v>160</v>
      </c>
      <c r="C78" s="258"/>
      <c r="D78" s="258"/>
      <c r="E78" s="258"/>
      <c r="F78" s="258"/>
      <c r="G78" s="258"/>
      <c r="H78" s="258"/>
      <c r="I78" s="258"/>
      <c r="J78" s="258"/>
      <c r="K78" s="44"/>
      <c r="L78" s="44"/>
      <c r="M78" s="44"/>
      <c r="N78" s="44"/>
      <c r="O78" s="44"/>
      <c r="P78" s="44"/>
      <c r="Q78" s="44"/>
      <c r="R78" s="44"/>
      <c r="S78" s="44"/>
      <c r="T78" s="44"/>
      <c r="U78" s="44"/>
      <c r="V78" s="44"/>
    </row>
    <row r="79" spans="1:27" ht="27.75" customHeight="1" outlineLevel="1" x14ac:dyDescent="0.25">
      <c r="A79" s="46"/>
      <c r="B79" s="261" t="s">
        <v>365</v>
      </c>
      <c r="C79" s="262"/>
      <c r="D79" s="262"/>
      <c r="E79" s="262"/>
      <c r="F79" s="262"/>
      <c r="G79" s="262"/>
      <c r="H79" s="262"/>
      <c r="I79" s="262"/>
      <c r="J79" s="263"/>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263</v>
      </c>
      <c r="B83" s="257" t="s">
        <v>161</v>
      </c>
      <c r="C83" s="257"/>
      <c r="D83" s="257"/>
      <c r="E83" s="257"/>
      <c r="F83" s="257"/>
      <c r="G83" s="257"/>
      <c r="H83" s="257"/>
      <c r="I83" s="257"/>
      <c r="J83" s="257"/>
      <c r="K83" s="44"/>
      <c r="L83" s="44"/>
      <c r="M83" s="44"/>
      <c r="N83" s="44"/>
      <c r="O83" s="44"/>
      <c r="P83" s="44"/>
      <c r="Q83" s="44"/>
      <c r="R83" s="44"/>
      <c r="S83" s="44"/>
      <c r="T83" s="44"/>
      <c r="U83" s="44"/>
      <c r="V83" s="44"/>
    </row>
    <row r="84" spans="1:22" ht="30" customHeight="1" x14ac:dyDescent="0.25">
      <c r="A84" s="45"/>
      <c r="B84" s="261" t="s">
        <v>365</v>
      </c>
      <c r="C84" s="262"/>
      <c r="D84" s="262"/>
      <c r="E84" s="262"/>
      <c r="F84" s="262"/>
      <c r="G84" s="262"/>
      <c r="H84" s="262"/>
      <c r="I84" s="262"/>
      <c r="J84" s="263"/>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128</v>
      </c>
      <c r="B88" s="257" t="s">
        <v>126</v>
      </c>
      <c r="C88" s="257"/>
      <c r="D88" s="257"/>
      <c r="E88" s="257"/>
      <c r="F88" s="257"/>
      <c r="G88" s="257"/>
      <c r="H88" s="257"/>
      <c r="I88" s="257"/>
      <c r="J88" s="257"/>
      <c r="K88" s="44"/>
      <c r="L88" s="44"/>
      <c r="M88" s="44"/>
      <c r="N88" s="44"/>
      <c r="O88" s="44"/>
      <c r="P88" s="44"/>
      <c r="Q88" s="44"/>
      <c r="R88" s="44"/>
      <c r="S88" s="44"/>
      <c r="T88" s="44"/>
      <c r="U88" s="44"/>
      <c r="V88" s="44"/>
    </row>
    <row r="89" spans="1:22" ht="27.75" customHeight="1" x14ac:dyDescent="0.25">
      <c r="A89" s="53"/>
      <c r="B89" s="247" t="s">
        <v>123</v>
      </c>
      <c r="C89" s="247"/>
      <c r="D89" s="247"/>
      <c r="E89" s="247"/>
      <c r="F89" s="247"/>
      <c r="G89" s="247"/>
      <c r="H89" s="247"/>
      <c r="I89" s="247"/>
      <c r="J89" s="247"/>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76" t="s">
        <v>102</v>
      </c>
      <c r="C91" s="276"/>
      <c r="D91" s="179" t="str">
        <f t="shared" ref="D91:I91" si="0">D$111</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25">
      <c r="A92" s="53"/>
      <c r="B92" s="252" t="s">
        <v>117</v>
      </c>
      <c r="C92" s="252"/>
      <c r="D92" s="66">
        <f t="shared" ref="D92:I92" si="1">(D127+D139)-SUM(D101)</f>
        <v>183000</v>
      </c>
      <c r="E92" s="66">
        <f t="shared" si="1"/>
        <v>250</v>
      </c>
      <c r="F92" s="66">
        <f t="shared" si="1"/>
        <v>256.25</v>
      </c>
      <c r="G92" s="66">
        <f t="shared" si="1"/>
        <v>262.65625</v>
      </c>
      <c r="H92" s="66">
        <f t="shared" si="1"/>
        <v>269.22265625</v>
      </c>
      <c r="I92" s="66">
        <f t="shared" si="1"/>
        <v>275.95322265624998</v>
      </c>
      <c r="J92" s="62">
        <f>SUM(D92:I92)</f>
        <v>184314.08212890624</v>
      </c>
      <c r="K92" s="42"/>
      <c r="L92" s="42"/>
      <c r="M92" s="42"/>
      <c r="N92" s="42"/>
      <c r="O92" s="42"/>
      <c r="P92" s="42"/>
      <c r="Q92" s="42"/>
      <c r="R92" s="42"/>
      <c r="S92" s="42"/>
      <c r="T92" s="42"/>
      <c r="U92" s="42"/>
      <c r="V92" s="42"/>
    </row>
    <row r="93" spans="1:22" ht="15" hidden="1" customHeight="1" outlineLevel="1" x14ac:dyDescent="0.25">
      <c r="A93" s="53"/>
      <c r="B93" s="274" t="s">
        <v>238</v>
      </c>
      <c r="C93" s="275"/>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4" t="s">
        <v>239</v>
      </c>
      <c r="C94" s="275"/>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4" t="s">
        <v>240</v>
      </c>
      <c r="C95" s="275"/>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4" t="s">
        <v>241</v>
      </c>
      <c r="C96" s="275"/>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76" t="s">
        <v>0</v>
      </c>
      <c r="C97" s="276"/>
      <c r="D97" s="92"/>
      <c r="E97" s="92"/>
      <c r="F97" s="93"/>
      <c r="G97" s="93"/>
      <c r="H97" s="93"/>
      <c r="I97" s="93"/>
      <c r="J97" s="94"/>
      <c r="K97" s="42"/>
      <c r="L97" s="42"/>
      <c r="M97" s="42"/>
      <c r="N97" s="42"/>
      <c r="O97" s="42"/>
      <c r="P97" s="42"/>
      <c r="Q97" s="42"/>
      <c r="R97" s="42"/>
      <c r="S97" s="42"/>
      <c r="T97" s="42"/>
      <c r="U97" s="42"/>
      <c r="V97" s="42"/>
    </row>
    <row r="98" spans="1:24" x14ac:dyDescent="0.25">
      <c r="A98" s="53"/>
      <c r="B98" s="252" t="s">
        <v>1</v>
      </c>
      <c r="C98" s="252"/>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2" t="s">
        <v>23</v>
      </c>
      <c r="C99" s="252"/>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44" t="s">
        <v>368</v>
      </c>
      <c r="C100" s="245"/>
      <c r="D100" s="232"/>
      <c r="E100" s="232"/>
      <c r="F100" s="232"/>
      <c r="G100" s="232"/>
      <c r="H100" s="232"/>
      <c r="I100" s="232"/>
      <c r="J100" s="62">
        <f t="shared" si="3"/>
        <v>0</v>
      </c>
      <c r="K100" s="42"/>
      <c r="L100" s="42"/>
      <c r="M100" s="42"/>
      <c r="N100" s="42"/>
      <c r="O100" s="42"/>
      <c r="P100" s="42"/>
      <c r="Q100" s="42"/>
      <c r="R100" s="42"/>
      <c r="S100" s="42"/>
      <c r="T100" s="42"/>
      <c r="U100" s="42"/>
      <c r="V100" s="42"/>
    </row>
    <row r="101" spans="1:24" x14ac:dyDescent="0.25">
      <c r="A101" s="53"/>
      <c r="B101" s="292" t="s">
        <v>101</v>
      </c>
      <c r="C101" s="292"/>
      <c r="D101" s="66"/>
      <c r="E101" s="66"/>
      <c r="F101" s="66"/>
      <c r="G101" s="66">
        <f t="shared" ref="G101:I101" si="4">SUM(G98:G100)</f>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72" t="s">
        <v>2</v>
      </c>
      <c r="C102" s="272"/>
      <c r="D102" s="67">
        <f t="shared" ref="D102:I102" si="5">SUM(D92:D96)+D101</f>
        <v>183000</v>
      </c>
      <c r="E102" s="67">
        <f t="shared" si="5"/>
        <v>250</v>
      </c>
      <c r="F102" s="67">
        <f t="shared" si="5"/>
        <v>256.25</v>
      </c>
      <c r="G102" s="67">
        <f t="shared" si="5"/>
        <v>262.65625</v>
      </c>
      <c r="H102" s="67">
        <f t="shared" si="5"/>
        <v>269.22265625</v>
      </c>
      <c r="I102" s="67">
        <f t="shared" si="5"/>
        <v>275.95322265624998</v>
      </c>
      <c r="J102" s="67">
        <f>SUM(J92:J96)+J101</f>
        <v>184314.08212890624</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127</v>
      </c>
      <c r="B104" s="246" t="s">
        <v>353</v>
      </c>
      <c r="C104" s="246"/>
      <c r="D104" s="246"/>
      <c r="E104" s="246"/>
      <c r="F104" s="246"/>
      <c r="G104" s="246"/>
      <c r="H104" s="246"/>
      <c r="I104" s="246"/>
      <c r="J104" s="246"/>
      <c r="K104" s="42"/>
      <c r="L104" s="42"/>
      <c r="M104" s="42"/>
      <c r="N104" s="42"/>
      <c r="O104" s="42"/>
      <c r="P104" s="42"/>
      <c r="Q104" s="42"/>
      <c r="R104" s="42"/>
      <c r="S104" s="42"/>
      <c r="T104" s="42"/>
      <c r="U104" s="42"/>
      <c r="V104" s="42"/>
      <c r="W104" s="163" t="s">
        <v>216</v>
      </c>
      <c r="X104" s="163" t="b">
        <v>1</v>
      </c>
    </row>
    <row r="105" spans="1:24" ht="15" customHeight="1" x14ac:dyDescent="0.25">
      <c r="A105" s="53"/>
      <c r="B105" s="247" t="s">
        <v>352</v>
      </c>
      <c r="C105" s="247"/>
      <c r="D105" s="247"/>
      <c r="E105" s="247"/>
      <c r="F105" s="247"/>
      <c r="G105" s="247"/>
      <c r="H105" s="248">
        <v>50000</v>
      </c>
      <c r="I105" s="249"/>
      <c r="K105" s="42"/>
      <c r="L105" s="42"/>
      <c r="M105" s="42"/>
      <c r="N105" s="42"/>
      <c r="O105" s="42"/>
      <c r="P105" s="42"/>
      <c r="Q105" s="42"/>
      <c r="R105" s="42"/>
      <c r="S105" s="42"/>
      <c r="T105" s="42"/>
      <c r="U105" s="42"/>
      <c r="V105" s="42"/>
      <c r="W105" s="163" t="s">
        <v>217</v>
      </c>
      <c r="X105" s="163" t="b">
        <v>0</v>
      </c>
    </row>
    <row r="106" spans="1:24" ht="15" customHeight="1" x14ac:dyDescent="0.25">
      <c r="A106" s="53"/>
      <c r="B106" s="247" t="s">
        <v>358</v>
      </c>
      <c r="C106" s="247"/>
      <c r="D106" s="247"/>
      <c r="E106" s="247"/>
      <c r="F106" s="247"/>
      <c r="G106" s="247"/>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127</v>
      </c>
      <c r="B108" s="246" t="s">
        <v>130</v>
      </c>
      <c r="C108" s="246"/>
      <c r="D108" s="246"/>
      <c r="E108" s="246"/>
      <c r="F108" s="246"/>
      <c r="G108" s="246"/>
      <c r="H108" s="246"/>
      <c r="I108" s="246"/>
      <c r="J108" s="246"/>
      <c r="K108" s="44"/>
      <c r="L108" s="44"/>
      <c r="M108" s="44"/>
      <c r="N108" s="44"/>
      <c r="O108" s="44"/>
      <c r="P108" s="44"/>
      <c r="Q108" s="44"/>
      <c r="R108" s="44"/>
      <c r="S108" s="44"/>
      <c r="T108" s="44"/>
      <c r="U108" s="44"/>
      <c r="V108" s="44"/>
    </row>
    <row r="109" spans="1:24" ht="30.75" customHeight="1" outlineLevel="1" x14ac:dyDescent="0.25">
      <c r="A109" s="53"/>
      <c r="B109" s="247" t="s">
        <v>122</v>
      </c>
      <c r="C109" s="247"/>
      <c r="D109" s="247"/>
      <c r="E109" s="247"/>
      <c r="F109" s="247"/>
      <c r="G109" s="247"/>
      <c r="H109" s="247"/>
      <c r="I109" s="247"/>
      <c r="J109" s="247"/>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3" t="s">
        <v>110</v>
      </c>
      <c r="C111" s="273"/>
      <c r="D111" s="179" t="s">
        <v>3</v>
      </c>
      <c r="E111" s="61" t="s">
        <v>6</v>
      </c>
      <c r="F111" s="61" t="s">
        <v>7</v>
      </c>
      <c r="G111" s="61" t="s">
        <v>8</v>
      </c>
      <c r="H111" s="61" t="s">
        <v>9</v>
      </c>
      <c r="I111" s="61" t="s">
        <v>10</v>
      </c>
      <c r="J111" s="188" t="s">
        <v>275</v>
      </c>
      <c r="K111" s="42"/>
      <c r="L111" s="42"/>
      <c r="M111" s="42"/>
      <c r="N111" s="42"/>
      <c r="O111" s="42"/>
      <c r="P111" s="42"/>
      <c r="Q111" s="42"/>
      <c r="R111" s="42"/>
      <c r="S111" s="42"/>
      <c r="T111" s="42"/>
      <c r="U111" s="42"/>
      <c r="V111" s="42"/>
    </row>
    <row r="112" spans="1:24" s="39" customFormat="1" ht="15.75" outlineLevel="1" thickBot="1" x14ac:dyDescent="0.3">
      <c r="A112" s="53"/>
      <c r="B112" s="278" t="s">
        <v>25</v>
      </c>
      <c r="C112" s="278"/>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3" t="s">
        <v>27</v>
      </c>
      <c r="C113" s="243"/>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7" t="s">
        <v>28</v>
      </c>
      <c r="C114" s="277"/>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43" t="s">
        <v>104</v>
      </c>
      <c r="C115" s="243"/>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3" t="s">
        <v>100</v>
      </c>
      <c r="C116" s="243"/>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43" t="s">
        <v>99</v>
      </c>
      <c r="C117" s="243"/>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43" t="s">
        <v>98</v>
      </c>
      <c r="C118" s="243"/>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43" t="s">
        <v>88</v>
      </c>
      <c r="C119" s="243"/>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43" t="s">
        <v>89</v>
      </c>
      <c r="C120" s="243"/>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44" t="s">
        <v>281</v>
      </c>
      <c r="C121" s="245"/>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44" t="s">
        <v>281</v>
      </c>
      <c r="C122" s="245"/>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43" t="s">
        <v>105</v>
      </c>
      <c r="C123" s="243"/>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44" t="s">
        <v>367</v>
      </c>
      <c r="C124" s="245"/>
      <c r="D124" s="232"/>
      <c r="E124" s="232">
        <v>250</v>
      </c>
      <c r="F124" s="235">
        <f t="shared" ref="F124:G126" si="16">E124*(1+$G$112)</f>
        <v>256.25</v>
      </c>
      <c r="G124" s="235">
        <f t="shared" si="16"/>
        <v>262.65625</v>
      </c>
      <c r="H124" s="235">
        <f t="shared" ref="H124:H126" si="17">G124*(1+$H$112)</f>
        <v>269.22265625</v>
      </c>
      <c r="I124" s="235">
        <f t="shared" ref="I124:I126" si="18">H124*(1+$I$112)</f>
        <v>275.95322265624998</v>
      </c>
      <c r="J124" s="234">
        <f t="shared" si="6"/>
        <v>1314.0821289062501</v>
      </c>
      <c r="K124" s="42"/>
      <c r="L124" s="42"/>
      <c r="M124" s="42"/>
      <c r="N124" s="42"/>
      <c r="O124" s="42"/>
      <c r="P124" s="42"/>
      <c r="Q124" s="42"/>
      <c r="R124" s="42"/>
      <c r="S124" s="42"/>
      <c r="T124" s="42"/>
      <c r="U124" s="42"/>
      <c r="V124" s="42"/>
    </row>
    <row r="125" spans="1:22" s="39" customFormat="1" ht="15" customHeight="1" outlineLevel="1" x14ac:dyDescent="0.25">
      <c r="A125" s="53"/>
      <c r="B125" s="244" t="s">
        <v>106</v>
      </c>
      <c r="C125" s="245"/>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44" t="s">
        <v>106</v>
      </c>
      <c r="C126" s="245"/>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72" t="s">
        <v>109</v>
      </c>
      <c r="C127" s="272"/>
      <c r="D127" s="238">
        <f t="shared" ref="D127:J127" si="19">D113+D114+D123+D124+D126+D125</f>
        <v>0</v>
      </c>
      <c r="E127" s="238">
        <f t="shared" si="19"/>
        <v>250</v>
      </c>
      <c r="F127" s="238">
        <f t="shared" si="19"/>
        <v>256.25</v>
      </c>
      <c r="G127" s="238">
        <f t="shared" si="19"/>
        <v>262.65625</v>
      </c>
      <c r="H127" s="238">
        <f t="shared" si="19"/>
        <v>269.22265625</v>
      </c>
      <c r="I127" s="238">
        <f t="shared" si="19"/>
        <v>275.95322265624998</v>
      </c>
      <c r="J127" s="238">
        <f t="shared" si="19"/>
        <v>1314.0821289062501</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129</v>
      </c>
      <c r="B130" s="246" t="s">
        <v>146</v>
      </c>
      <c r="C130" s="246"/>
      <c r="D130" s="246"/>
      <c r="E130" s="246"/>
      <c r="F130" s="246"/>
      <c r="G130" s="246"/>
      <c r="H130" s="246"/>
      <c r="I130" s="246"/>
      <c r="J130" s="246"/>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3" t="s">
        <v>111</v>
      </c>
      <c r="C132" s="273"/>
      <c r="D132" s="179" t="s">
        <v>3</v>
      </c>
      <c r="E132" s="61" t="s">
        <v>6</v>
      </c>
      <c r="F132" s="61" t="s">
        <v>7</v>
      </c>
      <c r="G132" s="61" t="s">
        <v>8</v>
      </c>
      <c r="H132" s="61" t="s">
        <v>9</v>
      </c>
      <c r="I132" s="61" t="s">
        <v>10</v>
      </c>
      <c r="J132" s="61" t="s">
        <v>275</v>
      </c>
      <c r="K132" s="42"/>
      <c r="L132" s="42"/>
      <c r="M132" s="42"/>
      <c r="N132" s="42"/>
      <c r="O132" s="42"/>
      <c r="P132" s="42"/>
      <c r="Q132" s="42"/>
      <c r="R132" s="42"/>
      <c r="S132" s="42"/>
      <c r="T132" s="42"/>
      <c r="U132" s="42"/>
      <c r="V132" s="42"/>
    </row>
    <row r="133" spans="1:26" outlineLevel="1" x14ac:dyDescent="0.25">
      <c r="A133" s="53"/>
      <c r="B133" s="242" t="s">
        <v>212</v>
      </c>
      <c r="C133" s="242"/>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42" t="s">
        <v>213</v>
      </c>
      <c r="C134" s="242"/>
      <c r="D134" s="232">
        <v>2000</v>
      </c>
      <c r="E134" s="232"/>
      <c r="F134" s="232"/>
      <c r="G134" s="232"/>
      <c r="H134" s="232"/>
      <c r="I134" s="232"/>
      <c r="J134" s="234">
        <f t="shared" si="20"/>
        <v>2000</v>
      </c>
      <c r="K134" s="42"/>
      <c r="L134" s="42"/>
      <c r="M134" s="42"/>
      <c r="N134" s="42"/>
      <c r="O134" s="42"/>
      <c r="P134" s="42"/>
      <c r="Q134" s="42"/>
      <c r="R134" s="42"/>
      <c r="S134" s="42"/>
      <c r="T134" s="42"/>
      <c r="U134" s="42"/>
      <c r="V134" s="42"/>
    </row>
    <row r="135" spans="1:26" outlineLevel="1" x14ac:dyDescent="0.25">
      <c r="A135" s="53"/>
      <c r="B135" s="242" t="s">
        <v>211</v>
      </c>
      <c r="C135" s="242"/>
      <c r="D135" s="239">
        <v>20000</v>
      </c>
      <c r="E135" s="232"/>
      <c r="F135" s="239"/>
      <c r="G135" s="239"/>
      <c r="H135" s="239"/>
      <c r="I135" s="239"/>
      <c r="J135" s="234">
        <f t="shared" si="20"/>
        <v>20000</v>
      </c>
      <c r="K135" s="42"/>
      <c r="L135" s="42"/>
      <c r="M135" s="42"/>
      <c r="N135" s="42"/>
      <c r="O135" s="42"/>
      <c r="P135" s="42"/>
      <c r="Q135" s="42"/>
      <c r="R135" s="42"/>
      <c r="S135" s="42"/>
      <c r="T135" s="42"/>
      <c r="U135" s="42"/>
      <c r="V135" s="42"/>
      <c r="Z135" s="191"/>
    </row>
    <row r="136" spans="1:26" outlineLevel="1" x14ac:dyDescent="0.25">
      <c r="A136" s="53"/>
      <c r="B136" s="242" t="s">
        <v>107</v>
      </c>
      <c r="C136" s="242"/>
      <c r="D136" s="239">
        <v>140000</v>
      </c>
      <c r="E136" s="232"/>
      <c r="F136" s="239"/>
      <c r="G136" s="239"/>
      <c r="H136" s="239"/>
      <c r="I136" s="239"/>
      <c r="J136" s="234">
        <f t="shared" si="20"/>
        <v>140000</v>
      </c>
      <c r="K136" s="42"/>
      <c r="L136" s="42"/>
      <c r="M136" s="42"/>
      <c r="N136" s="42"/>
      <c r="O136" s="42"/>
      <c r="P136" s="42"/>
      <c r="Q136" s="42"/>
      <c r="R136" s="42"/>
      <c r="S136" s="42"/>
      <c r="T136" s="42"/>
      <c r="U136" s="42"/>
      <c r="V136" s="42"/>
      <c r="Z136" s="191"/>
    </row>
    <row r="137" spans="1:26" outlineLevel="1" x14ac:dyDescent="0.25">
      <c r="A137" s="53"/>
      <c r="B137" s="242" t="s">
        <v>108</v>
      </c>
      <c r="C137" s="242"/>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44" t="s">
        <v>377</v>
      </c>
      <c r="C138" s="245"/>
      <c r="D138" s="232">
        <v>21000</v>
      </c>
      <c r="E138" s="232"/>
      <c r="F138" s="232"/>
      <c r="G138" s="232"/>
      <c r="H138" s="232"/>
      <c r="I138" s="232"/>
      <c r="J138" s="234">
        <f t="shared" si="20"/>
        <v>21000</v>
      </c>
      <c r="K138" s="42"/>
      <c r="L138" s="42"/>
      <c r="M138" s="42"/>
      <c r="N138" s="42"/>
      <c r="O138" s="42"/>
      <c r="P138" s="42"/>
      <c r="Q138" s="42"/>
      <c r="R138" s="42"/>
      <c r="S138" s="42"/>
      <c r="T138" s="42"/>
      <c r="U138" s="42"/>
      <c r="V138" s="42"/>
    </row>
    <row r="139" spans="1:26" s="40" customFormat="1" ht="15.75" outlineLevel="1" thickBot="1" x14ac:dyDescent="0.3">
      <c r="A139" s="72"/>
      <c r="B139" s="250" t="s">
        <v>114</v>
      </c>
      <c r="C139" s="250"/>
      <c r="D139" s="238">
        <f>SUM(D133:D138)</f>
        <v>183000</v>
      </c>
      <c r="E139" s="238">
        <f t="shared" ref="E139:J139" si="21">SUM(E133:E138)</f>
        <v>0</v>
      </c>
      <c r="F139" s="238">
        <f t="shared" si="21"/>
        <v>0</v>
      </c>
      <c r="G139" s="238">
        <f t="shared" si="21"/>
        <v>0</v>
      </c>
      <c r="H139" s="238">
        <f t="shared" si="21"/>
        <v>0</v>
      </c>
      <c r="I139" s="238">
        <f t="shared" si="21"/>
        <v>0</v>
      </c>
      <c r="J139" s="238">
        <f t="shared" si="21"/>
        <v>183000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1" t="s">
        <v>369</v>
      </c>
      <c r="C145" s="262"/>
      <c r="D145" s="262"/>
      <c r="E145" s="262"/>
      <c r="F145" s="262"/>
      <c r="G145" s="262"/>
      <c r="H145" s="262"/>
      <c r="I145" s="262"/>
      <c r="J145" s="263"/>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11CE8DC6-0CBF-4EFF-A522-123D1A5A5718}" scale="90" showPageBreaks="1" printArea="1" hiddenRows="1" view="pageBreakPreview">
      <selection activeCell="B17" sqref="B17:J17"/>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99" t="s">
        <v>34</v>
      </c>
      <c r="B2" s="399"/>
      <c r="C2" s="399" t="s">
        <v>35</v>
      </c>
      <c r="D2" s="399"/>
      <c r="E2" s="400" t="s">
        <v>36</v>
      </c>
      <c r="F2" s="401"/>
      <c r="G2" s="401"/>
      <c r="H2" s="429" t="s">
        <v>41</v>
      </c>
      <c r="I2" s="429"/>
    </row>
    <row r="3" spans="1:9" x14ac:dyDescent="0.25">
      <c r="A3" s="402"/>
      <c r="B3" s="402"/>
      <c r="C3" s="402"/>
      <c r="D3" s="402"/>
      <c r="E3" s="403"/>
      <c r="F3" s="403"/>
      <c r="G3" s="403"/>
      <c r="H3" s="430">
        <f>I64</f>
        <v>1049869</v>
      </c>
      <c r="I3" s="431"/>
    </row>
    <row r="4" spans="1:9" x14ac:dyDescent="0.25">
      <c r="A4" s="402"/>
      <c r="B4" s="402"/>
      <c r="C4" s="402"/>
      <c r="D4" s="402"/>
      <c r="E4" s="405"/>
      <c r="F4" s="402"/>
      <c r="G4" s="402"/>
      <c r="H4" s="432"/>
      <c r="I4" s="433"/>
    </row>
    <row r="5" spans="1:9" ht="23.1" customHeight="1" x14ac:dyDescent="0.25">
      <c r="A5" s="409" t="s">
        <v>57</v>
      </c>
      <c r="B5" s="410"/>
      <c r="C5" s="26"/>
      <c r="D5" s="26"/>
      <c r="E5" s="26"/>
      <c r="F5" s="26"/>
      <c r="G5" s="26"/>
      <c r="H5" s="26"/>
      <c r="I5" s="27"/>
    </row>
    <row r="6" spans="1:9" ht="114" customHeight="1" x14ac:dyDescent="0.25">
      <c r="A6" s="419"/>
      <c r="B6" s="419"/>
      <c r="C6" s="419"/>
      <c r="D6" s="419"/>
      <c r="E6" s="419"/>
      <c r="F6" s="419"/>
      <c r="G6" s="419"/>
      <c r="H6" s="419"/>
      <c r="I6" s="420"/>
    </row>
    <row r="7" spans="1:9" x14ac:dyDescent="0.25">
      <c r="A7" s="414" t="s">
        <v>53</v>
      </c>
      <c r="B7" s="415"/>
      <c r="C7" s="415"/>
      <c r="D7" s="28"/>
      <c r="E7" s="29"/>
      <c r="F7" s="29"/>
      <c r="G7" s="29"/>
      <c r="H7" s="29"/>
      <c r="I7" s="30"/>
    </row>
    <row r="8" spans="1:9" x14ac:dyDescent="0.25">
      <c r="A8" s="416" t="s">
        <v>45</v>
      </c>
      <c r="B8" s="417"/>
      <c r="C8" s="417"/>
      <c r="D8" s="417"/>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08" t="s">
        <v>61</v>
      </c>
      <c r="B14" s="408"/>
      <c r="C14" s="408"/>
      <c r="D14" s="408"/>
      <c r="E14" s="408"/>
      <c r="F14" s="408"/>
      <c r="G14" s="408"/>
      <c r="H14" s="408"/>
      <c r="I14" s="408"/>
    </row>
    <row r="15" spans="1:9" ht="16.5" x14ac:dyDescent="0.25">
      <c r="A15" s="34"/>
      <c r="B15" s="34"/>
      <c r="C15" s="34"/>
      <c r="D15" s="34"/>
      <c r="E15" s="34"/>
      <c r="F15" s="34"/>
      <c r="G15" s="34"/>
      <c r="H15" s="34"/>
      <c r="I15" s="34"/>
    </row>
    <row r="16" spans="1:9" ht="57" customHeight="1" x14ac:dyDescent="0.25">
      <c r="A16" s="421"/>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08" t="s">
        <v>63</v>
      </c>
      <c r="B18" s="408"/>
      <c r="C18" s="408"/>
      <c r="D18" s="408"/>
      <c r="E18" s="408"/>
      <c r="F18" s="408"/>
      <c r="G18" s="408"/>
      <c r="H18" s="408"/>
      <c r="I18" s="408"/>
    </row>
    <row r="19" spans="1:9" ht="16.5" x14ac:dyDescent="0.25">
      <c r="A19" s="34"/>
      <c r="B19" s="34"/>
      <c r="C19" s="34"/>
      <c r="D19" s="34"/>
      <c r="E19" s="34"/>
      <c r="F19" s="34"/>
      <c r="G19" s="34"/>
      <c r="H19" s="34"/>
      <c r="I19" s="34"/>
    </row>
    <row r="20" spans="1:9" ht="33" customHeight="1" x14ac:dyDescent="0.25">
      <c r="A20" s="421"/>
      <c r="B20" s="422"/>
      <c r="C20" s="422"/>
      <c r="D20" s="422"/>
      <c r="E20" s="422"/>
      <c r="F20" s="422"/>
      <c r="G20" s="422"/>
      <c r="H20" s="422"/>
      <c r="I20" s="423"/>
    </row>
    <row r="21" spans="1:9" x14ac:dyDescent="0.25">
      <c r="A21" s="424" t="s">
        <v>65</v>
      </c>
      <c r="B21" s="424"/>
      <c r="C21" s="424"/>
      <c r="D21" s="424"/>
      <c r="E21" s="424"/>
      <c r="F21" s="424"/>
      <c r="G21" s="424"/>
      <c r="H21" s="424"/>
      <c r="I21" s="424"/>
    </row>
    <row r="22" spans="1:9" x14ac:dyDescent="0.25">
      <c r="A22" s="408"/>
      <c r="B22" s="408"/>
      <c r="C22" s="408"/>
      <c r="D22" s="408"/>
      <c r="E22" s="408"/>
      <c r="F22" s="408"/>
      <c r="G22" s="408"/>
      <c r="H22" s="408"/>
      <c r="I22" s="408"/>
    </row>
    <row r="23" spans="1:9" ht="16.5" x14ac:dyDescent="0.25">
      <c r="A23" s="34"/>
      <c r="B23" s="34"/>
      <c r="C23" s="34"/>
      <c r="D23" s="34"/>
      <c r="E23" s="34"/>
      <c r="F23" s="34"/>
      <c r="G23" s="34"/>
      <c r="H23" s="34"/>
      <c r="I23" s="34"/>
    </row>
    <row r="24" spans="1:9" ht="74.45" customHeight="1" x14ac:dyDescent="0.25">
      <c r="A24" s="421"/>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08" t="s">
        <v>67</v>
      </c>
      <c r="B26" s="408"/>
      <c r="C26" s="408"/>
      <c r="D26" s="408"/>
      <c r="E26" s="408"/>
      <c r="F26" s="408"/>
      <c r="G26" s="408"/>
      <c r="H26" s="408"/>
      <c r="I26" s="408"/>
    </row>
    <row r="27" spans="1:9" ht="16.5" x14ac:dyDescent="0.25">
      <c r="A27" s="34"/>
      <c r="B27" s="34"/>
      <c r="C27" s="34"/>
      <c r="D27" s="34"/>
      <c r="E27" s="34"/>
      <c r="F27" s="34"/>
      <c r="G27" s="34"/>
      <c r="H27" s="34"/>
      <c r="I27" s="34"/>
    </row>
    <row r="28" spans="1:9" ht="92.1" customHeight="1" x14ac:dyDescent="0.25">
      <c r="A28" s="421"/>
      <c r="B28" s="422"/>
      <c r="C28" s="422"/>
      <c r="D28" s="422"/>
      <c r="E28" s="422"/>
      <c r="F28" s="422"/>
      <c r="G28" s="422"/>
      <c r="H28" s="422"/>
      <c r="I28" s="423"/>
    </row>
    <row r="29" spans="1:9" ht="16.5" x14ac:dyDescent="0.25">
      <c r="A29" s="34"/>
      <c r="B29" s="34"/>
      <c r="C29" s="34"/>
      <c r="D29" s="34"/>
      <c r="E29" s="34"/>
      <c r="F29" s="34"/>
      <c r="G29" s="34"/>
      <c r="H29" s="34"/>
      <c r="I29" s="34"/>
    </row>
    <row r="30" spans="1:9" ht="42.75" customHeight="1" x14ac:dyDescent="0.25">
      <c r="A30" s="435" t="s">
        <v>69</v>
      </c>
      <c r="B30" s="435"/>
      <c r="C30" s="435"/>
      <c r="D30" s="435"/>
      <c r="E30" s="435"/>
      <c r="F30" s="435"/>
      <c r="G30" s="435"/>
      <c r="H30" s="435"/>
      <c r="I30" s="435"/>
    </row>
    <row r="31" spans="1:9" ht="16.5" x14ac:dyDescent="0.25">
      <c r="A31" s="34"/>
      <c r="B31" s="34"/>
      <c r="C31" s="34"/>
      <c r="D31" s="34"/>
      <c r="E31" s="34"/>
      <c r="F31" s="34"/>
      <c r="G31" s="34"/>
      <c r="H31" s="34"/>
      <c r="I31" s="34"/>
    </row>
    <row r="32" spans="1:9" ht="33" customHeight="1" x14ac:dyDescent="0.25">
      <c r="A32" s="421"/>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08" t="s">
        <v>71</v>
      </c>
      <c r="B34" s="408"/>
      <c r="C34" s="408"/>
      <c r="D34" s="408"/>
      <c r="E34" s="408"/>
      <c r="F34" s="408"/>
      <c r="G34" s="408"/>
      <c r="H34" s="408"/>
      <c r="I34" s="408"/>
    </row>
    <row r="35" spans="1:9" ht="16.5" x14ac:dyDescent="0.25">
      <c r="A35" s="35"/>
      <c r="B35" s="35"/>
      <c r="C35" s="35"/>
      <c r="D35" s="35"/>
      <c r="E35" s="35"/>
      <c r="F35" s="35"/>
      <c r="G35" s="35"/>
      <c r="H35" s="35"/>
      <c r="I35" s="35"/>
    </row>
    <row r="36" spans="1:9" ht="61.35" customHeight="1" x14ac:dyDescent="0.25">
      <c r="A36" s="418"/>
      <c r="B36" s="419"/>
      <c r="C36" s="419"/>
      <c r="D36" s="419"/>
      <c r="E36" s="419"/>
      <c r="F36" s="419"/>
      <c r="G36" s="419"/>
      <c r="H36" s="419"/>
      <c r="I36" s="420"/>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08" t="s">
        <v>81</v>
      </c>
      <c r="B48" s="408"/>
      <c r="C48" s="408"/>
      <c r="D48" s="408"/>
      <c r="E48" s="408"/>
      <c r="F48" s="408"/>
      <c r="G48" s="408"/>
      <c r="H48" s="408"/>
      <c r="I48" s="408"/>
    </row>
    <row r="49" spans="1:9" ht="16.5" x14ac:dyDescent="0.25">
      <c r="A49" s="35"/>
      <c r="B49" s="36"/>
      <c r="C49" s="35"/>
      <c r="D49" s="35"/>
      <c r="E49" s="35"/>
      <c r="F49" s="35"/>
      <c r="G49" s="35"/>
      <c r="H49" s="35"/>
      <c r="I49" s="35"/>
    </row>
    <row r="50" spans="1:9" ht="22.35" customHeight="1" x14ac:dyDescent="0.25">
      <c r="A50" s="421"/>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5" t="s">
        <v>83</v>
      </c>
      <c r="B56" s="425"/>
      <c r="C56" s="425"/>
      <c r="D56" s="425"/>
      <c r="E56" s="425"/>
      <c r="F56" s="425"/>
      <c r="G56" s="425"/>
      <c r="H56" s="425"/>
      <c r="I56" s="42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5" t="s">
        <v>52</v>
      </c>
      <c r="B68" s="425"/>
      <c r="C68" s="425"/>
      <c r="D68" s="425"/>
      <c r="E68" s="425"/>
      <c r="F68" s="425"/>
      <c r="G68" s="425"/>
      <c r="H68" s="425"/>
      <c r="I68" s="42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5" t="s">
        <v>85</v>
      </c>
      <c r="B83" s="435"/>
      <c r="C83" s="435"/>
      <c r="D83" s="435"/>
      <c r="E83" s="435"/>
      <c r="F83" s="435"/>
      <c r="G83" s="435"/>
      <c r="H83" s="435"/>
      <c r="I83" s="435"/>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26"/>
      <c r="B87" s="427"/>
      <c r="C87" s="427"/>
      <c r="D87" s="427"/>
      <c r="E87" s="427"/>
      <c r="F87" s="427"/>
      <c r="G87" s="427"/>
      <c r="H87" s="427"/>
      <c r="I87" s="428"/>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11CE8DC6-0CBF-4EFF-A522-123D1A5A571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99" t="s">
        <v>34</v>
      </c>
      <c r="B2" s="399"/>
      <c r="C2" s="399" t="s">
        <v>35</v>
      </c>
      <c r="D2" s="399"/>
      <c r="E2" s="400" t="s">
        <v>36</v>
      </c>
      <c r="F2" s="401"/>
      <c r="G2" s="401"/>
      <c r="H2" s="429" t="s">
        <v>41</v>
      </c>
      <c r="I2" s="429"/>
    </row>
    <row r="3" spans="1:9" x14ac:dyDescent="0.25">
      <c r="A3" s="402" t="s">
        <v>54</v>
      </c>
      <c r="B3" s="402"/>
      <c r="C3" s="402" t="s">
        <v>55</v>
      </c>
      <c r="D3" s="402"/>
      <c r="E3" s="403" t="s">
        <v>38</v>
      </c>
      <c r="F3" s="403"/>
      <c r="G3" s="403"/>
      <c r="H3" s="430">
        <f>I64</f>
        <v>1049869</v>
      </c>
      <c r="I3" s="431"/>
    </row>
    <row r="4" spans="1:9" x14ac:dyDescent="0.25">
      <c r="A4" s="402"/>
      <c r="B4" s="402"/>
      <c r="C4" s="402"/>
      <c r="D4" s="402"/>
      <c r="E4" s="405" t="s">
        <v>56</v>
      </c>
      <c r="F4" s="402"/>
      <c r="G4" s="402"/>
      <c r="H4" s="432"/>
      <c r="I4" s="433"/>
    </row>
    <row r="5" spans="1:9" ht="23.1" customHeight="1" x14ac:dyDescent="0.25">
      <c r="A5" s="409" t="s">
        <v>57</v>
      </c>
      <c r="B5" s="410"/>
      <c r="C5" s="26"/>
      <c r="D5" s="26"/>
      <c r="E5" s="26"/>
      <c r="F5" s="26"/>
      <c r="G5" s="26"/>
      <c r="H5" s="26"/>
      <c r="I5" s="27"/>
    </row>
    <row r="6" spans="1:9" ht="114" customHeight="1" x14ac:dyDescent="0.25">
      <c r="A6" s="419" t="s">
        <v>58</v>
      </c>
      <c r="B6" s="419"/>
      <c r="C6" s="419"/>
      <c r="D6" s="419"/>
      <c r="E6" s="419"/>
      <c r="F6" s="419"/>
      <c r="G6" s="419"/>
      <c r="H6" s="419"/>
      <c r="I6" s="420"/>
    </row>
    <row r="7" spans="1:9" x14ac:dyDescent="0.25">
      <c r="A7" s="414" t="s">
        <v>53</v>
      </c>
      <c r="B7" s="415"/>
      <c r="C7" s="415"/>
      <c r="D7" s="28"/>
      <c r="E7" s="29"/>
      <c r="F7" s="29"/>
      <c r="G7" s="29"/>
      <c r="H7" s="29"/>
      <c r="I7" s="30"/>
    </row>
    <row r="8" spans="1:9" x14ac:dyDescent="0.25">
      <c r="A8" s="416" t="s">
        <v>45</v>
      </c>
      <c r="B8" s="417"/>
      <c r="C8" s="417"/>
      <c r="D8" s="417"/>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t="s">
        <v>60</v>
      </c>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08" t="s">
        <v>61</v>
      </c>
      <c r="B14" s="408"/>
      <c r="C14" s="408"/>
      <c r="D14" s="408"/>
      <c r="E14" s="408"/>
      <c r="F14" s="408"/>
      <c r="G14" s="408"/>
      <c r="H14" s="408"/>
      <c r="I14" s="408"/>
    </row>
    <row r="15" spans="1:9" ht="16.5" x14ac:dyDescent="0.25">
      <c r="A15" s="34"/>
      <c r="B15" s="34"/>
      <c r="C15" s="34"/>
      <c r="D15" s="34"/>
      <c r="E15" s="34"/>
      <c r="F15" s="34"/>
      <c r="G15" s="34"/>
      <c r="H15" s="34"/>
      <c r="I15" s="34"/>
    </row>
    <row r="16" spans="1:9" ht="57" customHeight="1" x14ac:dyDescent="0.25">
      <c r="A16" s="421" t="s">
        <v>62</v>
      </c>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08" t="s">
        <v>63</v>
      </c>
      <c r="B18" s="408"/>
      <c r="C18" s="408"/>
      <c r="D18" s="408"/>
      <c r="E18" s="408"/>
      <c r="F18" s="408"/>
      <c r="G18" s="408"/>
      <c r="H18" s="408"/>
      <c r="I18" s="408"/>
    </row>
    <row r="19" spans="1:9" ht="16.5" x14ac:dyDescent="0.25">
      <c r="A19" s="34"/>
      <c r="B19" s="34"/>
      <c r="C19" s="34"/>
      <c r="D19" s="34"/>
      <c r="E19" s="34"/>
      <c r="F19" s="34"/>
      <c r="G19" s="34"/>
      <c r="H19" s="34"/>
      <c r="I19" s="34"/>
    </row>
    <row r="20" spans="1:9" ht="33" customHeight="1" x14ac:dyDescent="0.25">
      <c r="A20" s="421" t="s">
        <v>64</v>
      </c>
      <c r="B20" s="422"/>
      <c r="C20" s="422"/>
      <c r="D20" s="422"/>
      <c r="E20" s="422"/>
      <c r="F20" s="422"/>
      <c r="G20" s="422"/>
      <c r="H20" s="422"/>
      <c r="I20" s="423"/>
    </row>
    <row r="21" spans="1:9" x14ac:dyDescent="0.25">
      <c r="A21" s="424" t="s">
        <v>65</v>
      </c>
      <c r="B21" s="424"/>
      <c r="C21" s="424"/>
      <c r="D21" s="424"/>
      <c r="E21" s="424"/>
      <c r="F21" s="424"/>
      <c r="G21" s="424"/>
      <c r="H21" s="424"/>
      <c r="I21" s="424"/>
    </row>
    <row r="22" spans="1:9" x14ac:dyDescent="0.25">
      <c r="A22" s="408"/>
      <c r="B22" s="408"/>
      <c r="C22" s="408"/>
      <c r="D22" s="408"/>
      <c r="E22" s="408"/>
      <c r="F22" s="408"/>
      <c r="G22" s="408"/>
      <c r="H22" s="408"/>
      <c r="I22" s="408"/>
    </row>
    <row r="23" spans="1:9" ht="16.5" x14ac:dyDescent="0.25">
      <c r="A23" s="34"/>
      <c r="B23" s="34"/>
      <c r="C23" s="34"/>
      <c r="D23" s="34"/>
      <c r="E23" s="34"/>
      <c r="F23" s="34"/>
      <c r="G23" s="34"/>
      <c r="H23" s="34"/>
      <c r="I23" s="34"/>
    </row>
    <row r="24" spans="1:9" ht="74.45" customHeight="1" x14ac:dyDescent="0.25">
      <c r="A24" s="421" t="s">
        <v>66</v>
      </c>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08" t="s">
        <v>67</v>
      </c>
      <c r="B26" s="408"/>
      <c r="C26" s="408"/>
      <c r="D26" s="408"/>
      <c r="E26" s="408"/>
      <c r="F26" s="408"/>
      <c r="G26" s="408"/>
      <c r="H26" s="408"/>
      <c r="I26" s="408"/>
    </row>
    <row r="27" spans="1:9" ht="16.5" x14ac:dyDescent="0.25">
      <c r="A27" s="34"/>
      <c r="B27" s="34"/>
      <c r="C27" s="34"/>
      <c r="D27" s="34"/>
      <c r="E27" s="34"/>
      <c r="F27" s="34"/>
      <c r="G27" s="34"/>
      <c r="H27" s="34"/>
      <c r="I27" s="34"/>
    </row>
    <row r="28" spans="1:9" ht="92.1" customHeight="1" x14ac:dyDescent="0.25">
      <c r="A28" s="408" t="s">
        <v>68</v>
      </c>
      <c r="B28" s="408"/>
      <c r="C28" s="408"/>
      <c r="D28" s="408"/>
      <c r="E28" s="408"/>
      <c r="F28" s="408"/>
      <c r="G28" s="408"/>
      <c r="H28" s="408"/>
      <c r="I28" s="439"/>
    </row>
    <row r="29" spans="1:9" ht="16.5" x14ac:dyDescent="0.25">
      <c r="A29" s="34"/>
      <c r="B29" s="34"/>
      <c r="C29" s="34"/>
      <c r="D29" s="34"/>
      <c r="E29" s="34"/>
      <c r="F29" s="34"/>
      <c r="G29" s="34"/>
      <c r="H29" s="34"/>
      <c r="I29" s="34"/>
    </row>
    <row r="30" spans="1:9" ht="42.75" customHeight="1" x14ac:dyDescent="0.25">
      <c r="A30" s="435" t="s">
        <v>69</v>
      </c>
      <c r="B30" s="435"/>
      <c r="C30" s="435"/>
      <c r="D30" s="435"/>
      <c r="E30" s="435"/>
      <c r="F30" s="435"/>
      <c r="G30" s="435"/>
      <c r="H30" s="435"/>
      <c r="I30" s="435"/>
    </row>
    <row r="31" spans="1:9" ht="16.5" x14ac:dyDescent="0.25">
      <c r="A31" s="34"/>
      <c r="B31" s="34"/>
      <c r="C31" s="34"/>
      <c r="D31" s="34"/>
      <c r="E31" s="34"/>
      <c r="F31" s="34"/>
      <c r="G31" s="34"/>
      <c r="H31" s="34"/>
      <c r="I31" s="34"/>
    </row>
    <row r="32" spans="1:9" ht="33" customHeight="1" x14ac:dyDescent="0.25">
      <c r="A32" s="421" t="s">
        <v>70</v>
      </c>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08" t="s">
        <v>71</v>
      </c>
      <c r="B34" s="408"/>
      <c r="C34" s="408"/>
      <c r="D34" s="408"/>
      <c r="E34" s="408"/>
      <c r="F34" s="408"/>
      <c r="G34" s="408"/>
      <c r="H34" s="408"/>
      <c r="I34" s="408"/>
    </row>
    <row r="35" spans="1:9" ht="16.5" x14ac:dyDescent="0.25">
      <c r="A35" s="35"/>
      <c r="B35" s="35"/>
      <c r="C35" s="35"/>
      <c r="D35" s="35"/>
      <c r="E35" s="35"/>
      <c r="F35" s="35"/>
      <c r="G35" s="35"/>
      <c r="H35" s="35"/>
      <c r="I35" s="35"/>
    </row>
    <row r="36" spans="1:9" ht="61.35" customHeight="1" x14ac:dyDescent="0.25">
      <c r="A36" s="418" t="s">
        <v>72</v>
      </c>
      <c r="B36" s="419"/>
      <c r="C36" s="419"/>
      <c r="D36" s="419"/>
      <c r="E36" s="419"/>
      <c r="F36" s="419"/>
      <c r="G36" s="419"/>
      <c r="H36" s="419"/>
      <c r="I36" s="420"/>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t="s">
        <v>80</v>
      </c>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08" t="s">
        <v>81</v>
      </c>
      <c r="B48" s="408"/>
      <c r="C48" s="408"/>
      <c r="D48" s="408"/>
      <c r="E48" s="408"/>
      <c r="F48" s="408"/>
      <c r="G48" s="408"/>
      <c r="H48" s="408"/>
      <c r="I48" s="408"/>
    </row>
    <row r="49" spans="1:9" ht="16.5" x14ac:dyDescent="0.25">
      <c r="A49" s="35"/>
      <c r="B49" s="36"/>
      <c r="C49" s="35"/>
      <c r="D49" s="35"/>
      <c r="E49" s="35"/>
      <c r="F49" s="35"/>
      <c r="G49" s="35"/>
      <c r="H49" s="35"/>
      <c r="I49" s="35"/>
    </row>
    <row r="50" spans="1:9" ht="22.35" customHeight="1" x14ac:dyDescent="0.25">
      <c r="A50" s="421" t="s">
        <v>82</v>
      </c>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5" t="s">
        <v>83</v>
      </c>
      <c r="B56" s="425"/>
      <c r="C56" s="425"/>
      <c r="D56" s="425"/>
      <c r="E56" s="425"/>
      <c r="F56" s="425"/>
      <c r="G56" s="425"/>
      <c r="H56" s="425"/>
      <c r="I56" s="42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5" t="s">
        <v>52</v>
      </c>
      <c r="B68" s="425"/>
      <c r="C68" s="425"/>
      <c r="D68" s="425"/>
      <c r="E68" s="425"/>
      <c r="F68" s="425"/>
      <c r="G68" s="425"/>
      <c r="H68" s="425"/>
      <c r="I68" s="42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5" t="s">
        <v>85</v>
      </c>
      <c r="B83" s="435"/>
      <c r="C83" s="435"/>
      <c r="D83" s="435"/>
      <c r="E83" s="435"/>
      <c r="F83" s="435"/>
      <c r="G83" s="435"/>
      <c r="H83" s="435"/>
      <c r="I83" s="435"/>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26"/>
      <c r="B87" s="427"/>
      <c r="C87" s="427"/>
      <c r="D87" s="427"/>
      <c r="E87" s="427"/>
      <c r="F87" s="427"/>
      <c r="G87" s="427"/>
      <c r="H87" s="428"/>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11CE8DC6-0CBF-4EFF-A522-123D1A5A571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19"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87" t="s">
        <v>194</v>
      </c>
      <c r="C1" s="288"/>
      <c r="D1" s="339" t="s">
        <v>165</v>
      </c>
      <c r="E1" s="340"/>
      <c r="F1" s="340"/>
      <c r="G1" s="340"/>
      <c r="H1" s="341"/>
      <c r="I1" s="97" t="s">
        <v>115</v>
      </c>
      <c r="J1" s="98">
        <v>43282</v>
      </c>
      <c r="K1" s="42"/>
      <c r="L1" s="42"/>
      <c r="M1" s="42"/>
      <c r="N1" s="42"/>
      <c r="O1" s="42"/>
      <c r="P1" s="42"/>
      <c r="Q1" s="42"/>
      <c r="R1" s="42"/>
      <c r="S1" s="42"/>
      <c r="T1" s="42"/>
      <c r="U1" s="42"/>
      <c r="V1" s="42"/>
    </row>
    <row r="2" spans="1:29" ht="18.75" customHeight="1" thickTop="1" thickBot="1" x14ac:dyDescent="0.35">
      <c r="A2" s="45"/>
      <c r="B2" s="342" t="str">
        <f>'FY19 Project Request '!B2:C2</f>
        <v>18GOT_CD4</v>
      </c>
      <c r="C2" s="343"/>
      <c r="D2" s="279" t="s">
        <v>118</v>
      </c>
      <c r="E2" s="280"/>
      <c r="F2" s="280"/>
      <c r="G2" s="280"/>
      <c r="H2" s="280"/>
      <c r="I2" s="289" t="s">
        <v>103</v>
      </c>
      <c r="J2" s="290"/>
      <c r="K2" s="42"/>
      <c r="L2" s="42"/>
      <c r="M2" s="42"/>
      <c r="N2" s="42"/>
      <c r="O2" s="42"/>
      <c r="P2" s="42"/>
      <c r="Q2" s="42"/>
      <c r="R2" s="42"/>
      <c r="S2" s="42"/>
      <c r="T2" s="42"/>
      <c r="U2" s="42"/>
      <c r="V2" s="42"/>
      <c r="AB2" s="209" t="s">
        <v>202</v>
      </c>
      <c r="AC2" s="191" t="s">
        <v>103</v>
      </c>
    </row>
    <row r="3" spans="1:29" ht="17.25" customHeight="1" thickTop="1" x14ac:dyDescent="0.3">
      <c r="A3" s="45"/>
      <c r="B3" s="325" t="s">
        <v>302</v>
      </c>
      <c r="C3" s="326"/>
      <c r="D3" s="279" t="s">
        <v>195</v>
      </c>
      <c r="E3" s="279"/>
      <c r="F3" s="279"/>
      <c r="G3" s="279"/>
      <c r="H3" s="279"/>
      <c r="I3" s="346" t="s">
        <v>202</v>
      </c>
      <c r="J3" s="347"/>
      <c r="K3" s="42"/>
      <c r="L3" s="42"/>
      <c r="M3" s="42"/>
      <c r="N3" s="42"/>
      <c r="O3" s="42"/>
      <c r="P3" s="42"/>
      <c r="Q3" s="42"/>
      <c r="R3" s="42"/>
      <c r="S3" s="42"/>
      <c r="T3" s="42"/>
      <c r="U3" s="42"/>
      <c r="V3" s="42"/>
      <c r="AB3" s="209" t="s">
        <v>203</v>
      </c>
      <c r="AC3" s="191" t="s">
        <v>277</v>
      </c>
    </row>
    <row r="4" spans="1:29" ht="17.25" x14ac:dyDescent="0.3">
      <c r="A4" s="45"/>
      <c r="B4" s="327"/>
      <c r="C4" s="328"/>
      <c r="D4" s="284"/>
      <c r="E4" s="279"/>
      <c r="F4" s="279"/>
      <c r="G4" s="279"/>
      <c r="H4" s="279"/>
      <c r="I4" s="52"/>
      <c r="J4" s="52"/>
      <c r="K4" s="42"/>
      <c r="L4" s="42"/>
      <c r="M4" s="42"/>
      <c r="N4" s="42"/>
      <c r="O4" s="42"/>
      <c r="P4" s="42"/>
      <c r="Q4" s="42"/>
      <c r="R4" s="42"/>
      <c r="S4" s="42"/>
      <c r="T4" s="42"/>
      <c r="U4" s="42"/>
      <c r="V4" s="42"/>
      <c r="AB4" s="209" t="s">
        <v>204</v>
      </c>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4"/>
      <c r="D9" s="312" t="s">
        <v>35</v>
      </c>
      <c r="E9" s="314"/>
      <c r="F9" s="155" t="s">
        <v>36</v>
      </c>
      <c r="G9" s="156"/>
      <c r="H9" s="192"/>
      <c r="I9" s="312" t="s">
        <v>112</v>
      </c>
      <c r="J9" s="314"/>
      <c r="K9" s="42"/>
      <c r="L9" s="42"/>
      <c r="M9" s="42"/>
      <c r="N9" s="42"/>
      <c r="O9" s="42"/>
      <c r="P9" s="42"/>
      <c r="Q9" s="42"/>
      <c r="R9" s="42"/>
      <c r="S9" s="42"/>
      <c r="T9" s="42"/>
      <c r="U9" s="42"/>
      <c r="V9" s="42"/>
    </row>
    <row r="10" spans="1:29" ht="18" customHeight="1" x14ac:dyDescent="0.25">
      <c r="A10" s="45"/>
      <c r="B10" s="320" t="str">
        <f>Project_Name</f>
        <v>Patterson Place Improvements</v>
      </c>
      <c r="C10" s="321"/>
      <c r="D10" s="320" t="str">
        <f>Requesting_Agency</f>
        <v>GoTriangle</v>
      </c>
      <c r="E10" s="321"/>
      <c r="F10" s="324" t="str">
        <f>'FY19 Project Request '!F11:H11</f>
        <v>Kevin Lewis</v>
      </c>
      <c r="G10" s="324"/>
      <c r="H10" s="324"/>
      <c r="I10" s="139" t="s">
        <v>282</v>
      </c>
      <c r="J10" s="140">
        <f>'FY19 Project Request '!J11</f>
        <v>0</v>
      </c>
      <c r="K10" s="42"/>
      <c r="L10" s="42"/>
      <c r="M10" s="42"/>
      <c r="N10" s="42"/>
      <c r="O10" s="42"/>
      <c r="P10" s="42"/>
      <c r="Q10" s="42"/>
      <c r="R10" s="42"/>
      <c r="S10" s="42"/>
      <c r="T10" s="42"/>
      <c r="U10" s="42"/>
      <c r="V10" s="42"/>
    </row>
    <row r="11" spans="1:29" ht="18" customHeight="1" x14ac:dyDescent="0.25">
      <c r="A11" s="45"/>
      <c r="B11" s="322"/>
      <c r="C11" s="323"/>
      <c r="D11" s="322"/>
      <c r="E11" s="323"/>
      <c r="F11" s="324" t="str">
        <f>'FY19 Project Request '!F12:H12</f>
        <v>klewis@gortiangle.org</v>
      </c>
      <c r="G11" s="324"/>
      <c r="H11" s="324"/>
      <c r="I11" s="139" t="s">
        <v>283</v>
      </c>
      <c r="J11" s="140">
        <f>'FY19 Project Request '!J12</f>
        <v>1314.0821289062501</v>
      </c>
      <c r="K11" s="42"/>
      <c r="L11" s="42"/>
      <c r="M11" s="42"/>
      <c r="N11" s="42"/>
      <c r="O11" s="42"/>
      <c r="P11" s="42"/>
      <c r="Q11" s="42"/>
      <c r="R11" s="42"/>
      <c r="S11" s="42"/>
      <c r="T11" s="42"/>
      <c r="U11" s="42"/>
      <c r="V11" s="42"/>
    </row>
    <row r="12" spans="1:29" x14ac:dyDescent="0.25">
      <c r="A12" s="45"/>
      <c r="B12" s="312" t="s">
        <v>39</v>
      </c>
      <c r="C12" s="314"/>
      <c r="D12" s="312" t="s">
        <v>40</v>
      </c>
      <c r="E12" s="314"/>
      <c r="F12" s="155" t="s">
        <v>97</v>
      </c>
      <c r="G12" s="156"/>
      <c r="H12" s="192"/>
      <c r="I12" s="312" t="s">
        <v>113</v>
      </c>
      <c r="J12" s="314"/>
      <c r="K12" s="42"/>
      <c r="L12" s="42"/>
      <c r="M12" s="42"/>
      <c r="N12" s="42"/>
      <c r="O12" s="42"/>
      <c r="P12" s="42"/>
      <c r="Q12" s="42"/>
      <c r="R12" s="42"/>
      <c r="S12" s="42"/>
      <c r="T12" s="42"/>
      <c r="U12" s="42"/>
      <c r="V12" s="42"/>
    </row>
    <row r="13" spans="1:29" ht="15.75" customHeight="1" x14ac:dyDescent="0.25">
      <c r="A13" s="45"/>
      <c r="B13" s="329">
        <f>Start_Date</f>
        <v>42917</v>
      </c>
      <c r="C13" s="330"/>
      <c r="D13" s="329">
        <f>End_Date</f>
        <v>43646</v>
      </c>
      <c r="E13" s="330"/>
      <c r="F13" s="333" t="str">
        <f>Added_notes_as_appropriate</f>
        <v>(Add notes as appropriate)</v>
      </c>
      <c r="G13" s="334"/>
      <c r="H13" s="335"/>
      <c r="I13" s="139" t="s">
        <v>282</v>
      </c>
      <c r="J13" s="140">
        <f>'FY19 Project Request '!J14</f>
        <v>183000</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283</v>
      </c>
      <c r="J14" s="140">
        <f>'FY19 Project Request '!J15</f>
        <v>183000</v>
      </c>
      <c r="K14" s="42"/>
      <c r="L14" s="42"/>
      <c r="M14" s="42"/>
      <c r="N14" s="42"/>
      <c r="O14" s="42"/>
      <c r="P14" s="42"/>
      <c r="Q14" s="42"/>
      <c r="R14" s="42"/>
      <c r="S14" s="42"/>
      <c r="T14" s="42"/>
      <c r="U14" s="42"/>
      <c r="V14" s="42"/>
      <c r="W14" s="37" t="b">
        <v>0</v>
      </c>
    </row>
    <row r="15" spans="1:29"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9" ht="102.75" customHeight="1" x14ac:dyDescent="0.25">
      <c r="A16" s="45"/>
      <c r="B16" s="299" t="str">
        <f>'FY19 Project Request '!B17:J17</f>
        <v>Provide bus stop improvements at the Patterson Place bus stops located at McFarland Blvd. at Witherspoon Dr. Project includes one bus shelter and an adjustment to the northwest curb radius to allow 40' bus to make right turn from Witherspoon to McFarland.</v>
      </c>
      <c r="C16" s="300"/>
      <c r="D16" s="300"/>
      <c r="E16" s="300"/>
      <c r="F16" s="300"/>
      <c r="G16" s="300"/>
      <c r="H16" s="301"/>
      <c r="I16" s="301"/>
      <c r="J16" s="302"/>
      <c r="K16" s="42"/>
      <c r="L16" s="42"/>
      <c r="M16" s="42"/>
      <c r="N16" s="42"/>
      <c r="O16" s="42"/>
      <c r="P16" s="42"/>
      <c r="Q16" s="42"/>
      <c r="R16" s="42"/>
      <c r="S16" s="42"/>
      <c r="T16" s="42"/>
      <c r="U16" s="42"/>
      <c r="V16" s="42"/>
      <c r="X16" s="159"/>
      <c r="Y16" s="159" t="b">
        <v>1</v>
      </c>
    </row>
    <row r="17" spans="1:28" ht="20.25" customHeight="1" x14ac:dyDescent="0.25">
      <c r="A17" s="45"/>
      <c r="B17" s="304" t="s">
        <v>229</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3" t="str">
        <f>'FY19 Project Request '!B22:C22</f>
        <v>Patterson Place shopping center</v>
      </c>
      <c r="C21" s="303"/>
      <c r="D21" s="303" t="str">
        <f>'FY19 Project Request '!D22:F22</f>
        <v>GoDurham and GoTriangle transit users</v>
      </c>
      <c r="E21" s="303"/>
      <c r="F21" s="303"/>
      <c r="G21" s="303" t="str">
        <f>'FY19 Project Request '!G22:J22</f>
        <v>Improved facilities for customers and easier access for operators.</v>
      </c>
      <c r="H21" s="303"/>
      <c r="I21" s="303"/>
      <c r="J21" s="30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200</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201</v>
      </c>
      <c r="D28" s="313"/>
      <c r="E28" s="314"/>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10" t="str">
        <f>KPI_a</f>
        <v>CD-Project DevelopmentDesign of stop improvements and curb changes.</v>
      </c>
      <c r="D29" s="311"/>
      <c r="E29" s="311"/>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0" t="str">
        <f>KPI_b</f>
        <v>CD-Construction Start</v>
      </c>
      <c r="D30" s="311"/>
      <c r="E30" s="311"/>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0" t="str">
        <f>KPI_c</f>
        <v>CD-Construction Completion</v>
      </c>
      <c r="D31" s="311"/>
      <c r="E31" s="311"/>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293" t="s">
        <v>202</v>
      </c>
      <c r="C36" s="294"/>
      <c r="D36" s="293" t="s">
        <v>203</v>
      </c>
      <c r="E36" s="294"/>
      <c r="F36" s="293" t="s">
        <v>204</v>
      </c>
      <c r="G36" s="294"/>
      <c r="H36" s="293" t="s">
        <v>205</v>
      </c>
      <c r="I36" s="29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297"/>
      <c r="C37" s="298"/>
      <c r="D37" s="297"/>
      <c r="E37" s="298"/>
      <c r="F37" s="297"/>
      <c r="G37" s="298"/>
      <c r="H37" s="297"/>
      <c r="I37" s="298"/>
      <c r="J37" s="42"/>
      <c r="K37" s="42"/>
      <c r="L37" s="42"/>
      <c r="M37" s="42"/>
      <c r="N37" s="42"/>
      <c r="O37" s="42"/>
      <c r="P37" s="42"/>
      <c r="Q37" s="42"/>
      <c r="R37" s="42"/>
      <c r="S37" s="42"/>
      <c r="T37" s="42"/>
      <c r="U37" s="42"/>
      <c r="V37" s="42"/>
      <c r="W37" s="42"/>
      <c r="X37" s="42"/>
      <c r="Y37" s="42"/>
      <c r="Z37" s="147"/>
    </row>
    <row r="38" spans="1:26" ht="15.75" thickBot="1" x14ac:dyDescent="0.3">
      <c r="A38" s="53"/>
      <c r="B38" s="295" t="s">
        <v>207</v>
      </c>
      <c r="C38" s="296"/>
      <c r="D38" s="295" t="s">
        <v>207</v>
      </c>
      <c r="E38" s="296"/>
      <c r="F38" s="295" t="s">
        <v>207</v>
      </c>
      <c r="G38" s="296"/>
      <c r="H38" s="295" t="s">
        <v>207</v>
      </c>
      <c r="I38" s="296"/>
      <c r="J38" s="53"/>
      <c r="K38" s="42"/>
      <c r="L38" s="42"/>
      <c r="M38" s="42"/>
      <c r="N38" s="42"/>
      <c r="O38" s="42"/>
      <c r="P38" s="42"/>
      <c r="Q38" s="42"/>
      <c r="R38" s="42"/>
      <c r="S38" s="42"/>
      <c r="T38" s="42"/>
      <c r="U38" s="42"/>
      <c r="V38" s="42"/>
    </row>
    <row r="39" spans="1:26" ht="15.75" thickTop="1" x14ac:dyDescent="0.25">
      <c r="A39" s="45"/>
      <c r="B39" s="297"/>
      <c r="C39" s="298"/>
      <c r="D39" s="297"/>
      <c r="E39" s="298"/>
      <c r="F39" s="297"/>
      <c r="G39" s="298"/>
      <c r="H39" s="297"/>
      <c r="I39" s="29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f>IF('FY19 Project Request '!H105&gt;0,ROUND('FY19 Project Request '!H105,),"N/A")</f>
        <v>50000</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48" t="s">
        <v>322</v>
      </c>
      <c r="C59" s="349"/>
      <c r="D59" s="240"/>
      <c r="E59" s="173">
        <f>D60-D59</f>
        <v>183000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44" t="s">
        <v>323</v>
      </c>
      <c r="C60" s="345"/>
      <c r="D60" s="241">
        <f>'FY19 Project Request '!J14</f>
        <v>183000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44" t="s">
        <v>276</v>
      </c>
      <c r="C61" s="345"/>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Columns="1" view="pageBreakPreview" topLeftCell="A19">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11CE8DC6-0CBF-4EFF-A522-123D1A5A5718}" scale="80" showPageBreaks="1" printArea="1" hiddenColumns="1" view="pageBreakPreview" topLeftCell="A19">
      <selection activeCell="I3" sqref="I3:J3"/>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87" t="s">
        <v>194</v>
      </c>
      <c r="C1" s="288"/>
      <c r="D1" s="339" t="s">
        <v>165</v>
      </c>
      <c r="E1" s="340"/>
      <c r="F1" s="340"/>
      <c r="G1" s="340"/>
      <c r="H1" s="341"/>
      <c r="I1" s="97" t="s">
        <v>115</v>
      </c>
      <c r="J1" s="98">
        <v>43282</v>
      </c>
      <c r="K1" s="42"/>
      <c r="L1" s="42"/>
      <c r="M1" s="42"/>
      <c r="N1" s="42"/>
      <c r="O1" s="42"/>
      <c r="P1" s="42"/>
      <c r="Q1" s="42"/>
      <c r="R1" s="42"/>
      <c r="S1" s="42"/>
      <c r="T1" s="42"/>
      <c r="U1" s="42"/>
      <c r="V1" s="42"/>
    </row>
    <row r="2" spans="1:29" ht="18.75" customHeight="1" thickTop="1" thickBot="1" x14ac:dyDescent="0.35">
      <c r="A2" s="45"/>
      <c r="B2" s="342" t="str">
        <f>'FY19 Project Request '!B2:C2</f>
        <v>18GOT_CD4</v>
      </c>
      <c r="C2" s="343"/>
      <c r="D2" s="279" t="s">
        <v>118</v>
      </c>
      <c r="E2" s="280"/>
      <c r="F2" s="280"/>
      <c r="G2" s="280"/>
      <c r="H2" s="280"/>
      <c r="I2" s="354" t="str">
        <f>'FY19 Project Request '!I2:J2</f>
        <v>FY 2019</v>
      </c>
      <c r="J2" s="355"/>
      <c r="K2" s="42"/>
      <c r="L2" s="42"/>
      <c r="M2" s="42"/>
      <c r="N2" s="42"/>
      <c r="O2" s="42"/>
      <c r="P2" s="42"/>
      <c r="Q2" s="42"/>
      <c r="R2" s="42"/>
      <c r="S2" s="42"/>
      <c r="T2" s="42"/>
      <c r="U2" s="42"/>
      <c r="V2" s="42"/>
      <c r="AC2" s="191" t="s">
        <v>103</v>
      </c>
    </row>
    <row r="3" spans="1:29" ht="17.25" customHeight="1" x14ac:dyDescent="0.3">
      <c r="A3" s="45"/>
      <c r="B3" s="325" t="s">
        <v>231</v>
      </c>
      <c r="C3" s="326"/>
      <c r="D3" s="279" t="s">
        <v>343</v>
      </c>
      <c r="E3" s="279"/>
      <c r="F3" s="279"/>
      <c r="G3" s="279"/>
      <c r="H3" s="279"/>
      <c r="I3" s="43">
        <v>43281</v>
      </c>
      <c r="J3" s="52"/>
      <c r="K3" s="42"/>
      <c r="L3" s="42"/>
      <c r="M3" s="42"/>
      <c r="N3" s="42"/>
      <c r="O3" s="42"/>
      <c r="P3" s="42"/>
      <c r="Q3" s="42"/>
      <c r="R3" s="42"/>
      <c r="S3" s="42"/>
      <c r="T3" s="42"/>
      <c r="U3" s="42"/>
      <c r="V3" s="42"/>
      <c r="AC3" s="191" t="s">
        <v>277</v>
      </c>
    </row>
    <row r="4" spans="1:29" ht="17.25" x14ac:dyDescent="0.3">
      <c r="A4" s="45"/>
      <c r="B4" s="327"/>
      <c r="C4" s="328"/>
      <c r="D4" s="284"/>
      <c r="E4" s="279"/>
      <c r="F4" s="279"/>
      <c r="G4" s="279"/>
      <c r="H4" s="279"/>
      <c r="I4" s="52"/>
      <c r="J4" s="52"/>
      <c r="K4" s="42"/>
      <c r="L4" s="42"/>
      <c r="M4" s="42"/>
      <c r="N4" s="42"/>
      <c r="O4" s="42"/>
      <c r="P4" s="42"/>
      <c r="Q4" s="42"/>
      <c r="R4" s="42"/>
      <c r="S4" s="42"/>
      <c r="T4" s="42"/>
      <c r="U4" s="42"/>
      <c r="V4" s="42"/>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4"/>
      <c r="D9" s="213" t="s">
        <v>35</v>
      </c>
      <c r="E9" s="192" t="s">
        <v>301</v>
      </c>
      <c r="F9" s="155" t="s">
        <v>36</v>
      </c>
      <c r="G9" s="156"/>
      <c r="H9" s="192"/>
      <c r="I9" s="312" t="s">
        <v>112</v>
      </c>
      <c r="J9" s="314"/>
      <c r="K9" s="42"/>
      <c r="L9" s="42"/>
      <c r="M9" s="42"/>
      <c r="N9" s="42"/>
      <c r="O9" s="42"/>
      <c r="P9" s="42"/>
      <c r="Q9" s="42"/>
      <c r="R9" s="42"/>
      <c r="S9" s="42"/>
      <c r="T9" s="42"/>
      <c r="U9" s="42"/>
      <c r="V9" s="42"/>
    </row>
    <row r="10" spans="1:29" ht="18" customHeight="1" x14ac:dyDescent="0.25">
      <c r="A10" s="45"/>
      <c r="B10" s="320" t="str">
        <f>Project_Name</f>
        <v>Patterson Place Improvements</v>
      </c>
      <c r="C10" s="321"/>
      <c r="D10" s="350" t="str">
        <f>Requesting_Agency</f>
        <v>GoTriangle</v>
      </c>
      <c r="E10" s="352"/>
      <c r="F10" s="356" t="str">
        <f>'FY19 Project Request '!F11:H11</f>
        <v>Kevin Lewis</v>
      </c>
      <c r="G10" s="357"/>
      <c r="H10" s="358"/>
      <c r="I10" s="139" t="s">
        <v>282</v>
      </c>
      <c r="J10" s="140">
        <f>'FY19 Project Request '!J11</f>
        <v>0</v>
      </c>
      <c r="K10" s="42"/>
      <c r="L10" s="42"/>
      <c r="M10" s="42"/>
      <c r="N10" s="42"/>
      <c r="O10" s="42"/>
      <c r="P10" s="42"/>
      <c r="Q10" s="42"/>
      <c r="R10" s="42"/>
      <c r="S10" s="42"/>
      <c r="T10" s="42"/>
      <c r="U10" s="42"/>
      <c r="V10" s="42"/>
    </row>
    <row r="11" spans="1:29" ht="18" customHeight="1" x14ac:dyDescent="0.25">
      <c r="A11" s="45"/>
      <c r="B11" s="322"/>
      <c r="C11" s="323"/>
      <c r="D11" s="351"/>
      <c r="E11" s="353"/>
      <c r="F11" s="356" t="str">
        <f>'FY19 Project Request '!F12:H12</f>
        <v>klewis@gortiangle.org</v>
      </c>
      <c r="G11" s="357"/>
      <c r="H11" s="358"/>
      <c r="I11" s="139" t="s">
        <v>283</v>
      </c>
      <c r="J11" s="140">
        <f>'FY19 Project Request '!J12</f>
        <v>1314.0821289062501</v>
      </c>
      <c r="K11" s="42"/>
      <c r="L11" s="42"/>
      <c r="M11" s="42"/>
      <c r="N11" s="42"/>
      <c r="O11" s="42"/>
      <c r="P11" s="42"/>
      <c r="Q11" s="42"/>
      <c r="R11" s="42"/>
      <c r="S11" s="42"/>
      <c r="T11" s="42"/>
      <c r="U11" s="42"/>
      <c r="V11" s="42"/>
    </row>
    <row r="12" spans="1:29" x14ac:dyDescent="0.25">
      <c r="A12" s="45"/>
      <c r="B12" s="312" t="s">
        <v>39</v>
      </c>
      <c r="C12" s="314"/>
      <c r="D12" s="312" t="s">
        <v>40</v>
      </c>
      <c r="E12" s="314"/>
      <c r="F12" s="155" t="s">
        <v>97</v>
      </c>
      <c r="G12" s="156"/>
      <c r="H12" s="192"/>
      <c r="I12" s="312" t="s">
        <v>113</v>
      </c>
      <c r="J12" s="314"/>
      <c r="K12" s="42"/>
      <c r="L12" s="42"/>
      <c r="M12" s="42"/>
      <c r="N12" s="42"/>
      <c r="O12" s="42"/>
      <c r="P12" s="42"/>
      <c r="Q12" s="42"/>
      <c r="R12" s="42"/>
      <c r="S12" s="42"/>
      <c r="T12" s="42"/>
      <c r="U12" s="42"/>
      <c r="V12" s="42"/>
    </row>
    <row r="13" spans="1:29" ht="15.75" customHeight="1" x14ac:dyDescent="0.25">
      <c r="A13" s="45"/>
      <c r="B13" s="329">
        <f>Start_Date</f>
        <v>42917</v>
      </c>
      <c r="C13" s="330"/>
      <c r="D13" s="329">
        <f>End_Date</f>
        <v>43646</v>
      </c>
      <c r="E13" s="330"/>
      <c r="F13" s="333" t="str">
        <f>Added_notes_as_appropriate</f>
        <v>(Add notes as appropriate)</v>
      </c>
      <c r="G13" s="334"/>
      <c r="H13" s="335"/>
      <c r="I13" s="139" t="s">
        <v>282</v>
      </c>
      <c r="J13" s="140">
        <f>'FY19 Project Request '!J14</f>
        <v>183000</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283</v>
      </c>
      <c r="J14" s="140">
        <f>'FY19 Project Request '!J15</f>
        <v>183000</v>
      </c>
      <c r="K14" s="42"/>
      <c r="L14" s="42"/>
      <c r="M14" s="42"/>
      <c r="N14" s="42"/>
      <c r="O14" s="42"/>
      <c r="P14" s="42"/>
      <c r="Q14" s="42"/>
      <c r="R14" s="42"/>
      <c r="S14" s="42"/>
      <c r="T14" s="42"/>
      <c r="U14" s="42"/>
      <c r="V14" s="42"/>
      <c r="W14" s="37" t="b">
        <v>0</v>
      </c>
    </row>
    <row r="15" spans="1:29"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9" ht="102.75" customHeight="1" x14ac:dyDescent="0.25">
      <c r="A16" s="45"/>
      <c r="B16" s="299" t="str">
        <f>'FY19 Project Request '!B17:J17</f>
        <v>Provide bus stop improvements at the Patterson Place bus stops located at McFarland Blvd. at Witherspoon Dr. Project includes one bus shelter and an adjustment to the northwest curb radius to allow 40' bus to make right turn from Witherspoon to McFarland.</v>
      </c>
      <c r="C16" s="300"/>
      <c r="D16" s="300"/>
      <c r="E16" s="300"/>
      <c r="F16" s="300"/>
      <c r="G16" s="300"/>
      <c r="H16" s="301"/>
      <c r="I16" s="301"/>
      <c r="J16" s="302"/>
      <c r="K16" s="42"/>
      <c r="L16" s="42"/>
      <c r="M16" s="42"/>
      <c r="N16" s="42"/>
      <c r="O16" s="42"/>
      <c r="P16" s="42"/>
      <c r="Q16" s="42"/>
      <c r="R16" s="42"/>
      <c r="S16" s="42"/>
      <c r="T16" s="42"/>
      <c r="U16" s="42"/>
      <c r="V16" s="42"/>
      <c r="X16" s="159"/>
      <c r="Y16" s="159" t="b">
        <v>1</v>
      </c>
    </row>
    <row r="17" spans="1:28" ht="20.25" customHeight="1" x14ac:dyDescent="0.25">
      <c r="A17" s="45"/>
      <c r="B17" s="304" t="s">
        <v>229</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3" t="str">
        <f>'FY19 Project Request '!B22:C22</f>
        <v>Patterson Place shopping center</v>
      </c>
      <c r="C21" s="303"/>
      <c r="D21" s="303" t="str">
        <f>'FY19 Project Request '!D22:F22</f>
        <v>GoDurham and GoTriangle transit users</v>
      </c>
      <c r="E21" s="303"/>
      <c r="F21" s="303"/>
      <c r="G21" s="303" t="str">
        <f>'FY19 Project Request '!G22:J22</f>
        <v>Improved facilities for customers and easier access for operators.</v>
      </c>
      <c r="H21" s="303"/>
      <c r="I21" s="303"/>
      <c r="J21" s="30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200</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201</v>
      </c>
      <c r="D28" s="313"/>
      <c r="E28" s="314"/>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25">
      <c r="A29" s="74"/>
      <c r="B29" s="59" t="s">
        <v>92</v>
      </c>
      <c r="C29" s="310" t="str">
        <f>KPI_a</f>
        <v>CD-Project DevelopmentDesign of stop improvements and curb changes.</v>
      </c>
      <c r="D29" s="311"/>
      <c r="E29" s="311"/>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0" t="str">
        <f>KPI_b</f>
        <v>CD-Construction Start</v>
      </c>
      <c r="D30" s="311"/>
      <c r="E30" s="311"/>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0" t="str">
        <f>KPI_c</f>
        <v>CD-Construction Completion</v>
      </c>
      <c r="D31" s="311"/>
      <c r="E31" s="311"/>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11CE8DC6-0CBF-4EFF-A522-123D1A5A5718}" scale="90" showPageBreaks="1" printArea="1" hiddenColumns="1" view="pageBreakPreview">
      <selection activeCell="M29" sqref="M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272</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147</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133</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 guid="{11CE8DC6-0CBF-4EFF-A522-123D1A5A5718}"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verticalDpi="0"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196</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206</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 guid="{11CE8DC6-0CBF-4EFF-A522-123D1A5A5718}"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verticalDpi="0"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87" t="s">
        <v>194</v>
      </c>
      <c r="C1" s="288"/>
      <c r="D1" s="339" t="s">
        <v>165</v>
      </c>
      <c r="E1" s="340"/>
      <c r="F1" s="340"/>
      <c r="G1" s="340"/>
      <c r="H1" s="341"/>
      <c r="I1" s="97" t="s">
        <v>115</v>
      </c>
      <c r="J1" s="98">
        <v>43282</v>
      </c>
      <c r="K1" s="42"/>
      <c r="L1" s="42"/>
      <c r="M1" s="42"/>
      <c r="N1" s="42"/>
      <c r="O1" s="42"/>
      <c r="P1" s="42"/>
      <c r="Q1" s="42"/>
      <c r="R1" s="42"/>
      <c r="S1" s="42"/>
      <c r="T1" s="42"/>
      <c r="U1" s="42"/>
      <c r="V1" s="42"/>
    </row>
    <row r="2" spans="1:25" ht="18.75" customHeight="1" thickTop="1" thickBot="1" x14ac:dyDescent="0.35">
      <c r="A2" s="45"/>
      <c r="B2" s="342" t="str">
        <f>'FY19 Project Request '!B2:C2</f>
        <v>18GOT_CD4</v>
      </c>
      <c r="C2" s="343"/>
      <c r="D2" s="279" t="s">
        <v>118</v>
      </c>
      <c r="E2" s="280"/>
      <c r="F2" s="280"/>
      <c r="G2" s="280"/>
      <c r="H2" s="280"/>
      <c r="I2" s="354" t="s">
        <v>103</v>
      </c>
      <c r="J2" s="355"/>
      <c r="K2" s="42"/>
      <c r="L2" s="42"/>
      <c r="M2" s="42"/>
      <c r="N2" s="42"/>
      <c r="O2" s="42"/>
      <c r="P2" s="42"/>
      <c r="Q2" s="42"/>
      <c r="R2" s="42"/>
      <c r="S2" s="42"/>
      <c r="T2" s="42"/>
      <c r="U2" s="42"/>
      <c r="V2" s="42"/>
    </row>
    <row r="3" spans="1:25" ht="17.25" customHeight="1" x14ac:dyDescent="0.3">
      <c r="A3" s="45"/>
      <c r="B3" s="325" t="s">
        <v>231</v>
      </c>
      <c r="C3" s="326"/>
      <c r="D3" s="279" t="s">
        <v>195</v>
      </c>
      <c r="E3" s="279"/>
      <c r="F3" s="279"/>
      <c r="G3" s="279"/>
      <c r="H3" s="279"/>
      <c r="I3" s="43">
        <v>43281</v>
      </c>
      <c r="J3" s="52"/>
      <c r="K3" s="42"/>
      <c r="L3" s="42"/>
      <c r="M3" s="42"/>
      <c r="N3" s="42"/>
      <c r="O3" s="42"/>
      <c r="P3" s="42"/>
      <c r="Q3" s="42"/>
      <c r="R3" s="42"/>
      <c r="S3" s="42"/>
      <c r="T3" s="42"/>
      <c r="U3" s="42"/>
      <c r="V3" s="42"/>
    </row>
    <row r="4" spans="1:25" ht="17.25" x14ac:dyDescent="0.3">
      <c r="A4" s="45"/>
      <c r="B4" s="327"/>
      <c r="C4" s="328"/>
      <c r="D4" s="284"/>
      <c r="E4" s="279"/>
      <c r="F4" s="279"/>
      <c r="G4" s="279"/>
      <c r="H4" s="279"/>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2" t="s">
        <v>34</v>
      </c>
      <c r="C9" s="314"/>
      <c r="D9" s="312" t="s">
        <v>35</v>
      </c>
      <c r="E9" s="314"/>
      <c r="F9" s="312" t="s">
        <v>36</v>
      </c>
      <c r="G9" s="313"/>
      <c r="H9" s="314"/>
      <c r="I9" s="312" t="s">
        <v>112</v>
      </c>
      <c r="J9" s="314"/>
      <c r="K9" s="42"/>
      <c r="L9" s="42"/>
      <c r="M9" s="42"/>
      <c r="N9" s="42"/>
      <c r="O9" s="42"/>
      <c r="P9" s="42"/>
      <c r="Q9" s="42"/>
      <c r="R9" s="42"/>
      <c r="S9" s="42"/>
      <c r="T9" s="42"/>
      <c r="U9" s="42"/>
      <c r="V9" s="42"/>
    </row>
    <row r="10" spans="1:25" ht="18" customHeight="1" x14ac:dyDescent="0.25">
      <c r="A10" s="45"/>
      <c r="B10" s="320" t="str">
        <f>Project_Name</f>
        <v>Patterson Place Improvements</v>
      </c>
      <c r="C10" s="321"/>
      <c r="D10" s="320" t="str">
        <f>Requesting_Agency</f>
        <v>GoTriangle</v>
      </c>
      <c r="E10" s="321"/>
      <c r="F10" s="359" t="str">
        <f>'FY19 Project Request '!F11:H11</f>
        <v>Kevin Lewis</v>
      </c>
      <c r="G10" s="360"/>
      <c r="H10" s="361"/>
      <c r="I10" s="139" t="s">
        <v>87</v>
      </c>
      <c r="J10" s="140">
        <f>'FY19 Project Request '!J11</f>
        <v>0</v>
      </c>
      <c r="K10" s="42"/>
      <c r="L10" s="42"/>
      <c r="M10" s="42"/>
      <c r="N10" s="42"/>
      <c r="O10" s="42"/>
      <c r="P10" s="42"/>
      <c r="Q10" s="42"/>
      <c r="R10" s="42"/>
      <c r="S10" s="42"/>
      <c r="T10" s="42"/>
      <c r="U10" s="42"/>
      <c r="V10" s="42"/>
    </row>
    <row r="11" spans="1:25" ht="18" customHeight="1" x14ac:dyDescent="0.25">
      <c r="A11" s="45"/>
      <c r="B11" s="322"/>
      <c r="C11" s="323"/>
      <c r="D11" s="322"/>
      <c r="E11" s="323"/>
      <c r="F11" s="359" t="str">
        <f>'FY19 Project Request '!F12:H12</f>
        <v>klewis@gortiangle.org</v>
      </c>
      <c r="G11" s="360"/>
      <c r="H11" s="361"/>
      <c r="I11" s="139" t="s">
        <v>96</v>
      </c>
      <c r="J11" s="140">
        <f>'FY19 Project Request '!J12</f>
        <v>1314.0821289062501</v>
      </c>
      <c r="K11" s="42"/>
      <c r="L11" s="42"/>
      <c r="M11" s="42"/>
      <c r="N11" s="42"/>
      <c r="O11" s="42"/>
      <c r="P11" s="42"/>
      <c r="Q11" s="42"/>
      <c r="R11" s="42"/>
      <c r="S11" s="42"/>
      <c r="T11" s="42"/>
      <c r="U11" s="42"/>
      <c r="V11" s="42"/>
    </row>
    <row r="12" spans="1:25" x14ac:dyDescent="0.25">
      <c r="A12" s="45"/>
      <c r="B12" s="312" t="s">
        <v>39</v>
      </c>
      <c r="C12" s="314"/>
      <c r="D12" s="312" t="s">
        <v>40</v>
      </c>
      <c r="E12" s="314"/>
      <c r="F12" s="312" t="s">
        <v>97</v>
      </c>
      <c r="G12" s="313"/>
      <c r="H12" s="314"/>
      <c r="I12" s="312" t="s">
        <v>113</v>
      </c>
      <c r="J12" s="314"/>
      <c r="K12" s="42"/>
      <c r="L12" s="42"/>
      <c r="M12" s="42"/>
      <c r="N12" s="42"/>
      <c r="O12" s="42"/>
      <c r="P12" s="42"/>
      <c r="Q12" s="42"/>
      <c r="R12" s="42"/>
      <c r="S12" s="42"/>
      <c r="T12" s="42"/>
      <c r="U12" s="42"/>
      <c r="V12" s="42"/>
    </row>
    <row r="13" spans="1:25" ht="15.75" customHeight="1" x14ac:dyDescent="0.25">
      <c r="A13" s="45"/>
      <c r="B13" s="329">
        <f>Start_Date</f>
        <v>42917</v>
      </c>
      <c r="C13" s="330"/>
      <c r="D13" s="329">
        <f>End_Date</f>
        <v>43646</v>
      </c>
      <c r="E13" s="330"/>
      <c r="F13" s="333" t="str">
        <f>Added_notes_as_appropriate</f>
        <v>(Add notes as appropriate)</v>
      </c>
      <c r="G13" s="334"/>
      <c r="H13" s="335"/>
      <c r="I13" s="186" t="s">
        <v>87</v>
      </c>
      <c r="J13" s="140">
        <f>'FY19 Project Request '!J14</f>
        <v>183000</v>
      </c>
      <c r="K13" s="42"/>
      <c r="L13" s="42"/>
      <c r="M13" s="42"/>
      <c r="N13" s="42"/>
      <c r="O13" s="42"/>
      <c r="P13" s="42"/>
      <c r="Q13" s="42"/>
      <c r="R13" s="42"/>
      <c r="S13" s="42"/>
      <c r="T13" s="42"/>
      <c r="U13" s="42"/>
      <c r="V13" s="42"/>
      <c r="W13" s="37" t="b">
        <v>0</v>
      </c>
    </row>
    <row r="14" spans="1:25" ht="15.75" customHeight="1" x14ac:dyDescent="0.25">
      <c r="A14" s="45"/>
      <c r="B14" s="331"/>
      <c r="C14" s="332"/>
      <c r="D14" s="331"/>
      <c r="E14" s="332"/>
      <c r="F14" s="336"/>
      <c r="G14" s="337"/>
      <c r="H14" s="338"/>
      <c r="I14" s="186" t="s">
        <v>96</v>
      </c>
      <c r="J14" s="140">
        <f>'FY19 Project Request '!J15</f>
        <v>183000</v>
      </c>
      <c r="K14" s="42"/>
      <c r="L14" s="42"/>
      <c r="M14" s="42"/>
      <c r="N14" s="42"/>
      <c r="O14" s="42"/>
      <c r="P14" s="42"/>
      <c r="Q14" s="42"/>
      <c r="R14" s="42"/>
      <c r="S14" s="42"/>
      <c r="T14" s="42"/>
      <c r="U14" s="42"/>
      <c r="V14" s="42"/>
      <c r="W14" s="37" t="b">
        <v>0</v>
      </c>
    </row>
    <row r="15" spans="1:25"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5" ht="102.75" customHeight="1" x14ac:dyDescent="0.25">
      <c r="A16" s="45"/>
      <c r="B16" s="362" t="str">
        <f>'FY19 Project Request '!B17:J17</f>
        <v>Provide bus stop improvements at the Patterson Place bus stops located at McFarland Blvd. at Witherspoon Dr. Project includes one bus shelter and an adjustment to the northwest curb radius to allow 40' bus to make right turn from Witherspoon to McFarland.</v>
      </c>
      <c r="C16" s="363"/>
      <c r="D16" s="363"/>
      <c r="E16" s="363"/>
      <c r="F16" s="363"/>
      <c r="G16" s="363"/>
      <c r="H16" s="364"/>
      <c r="I16" s="364"/>
      <c r="J16" s="365"/>
      <c r="K16" s="42"/>
      <c r="L16" s="42"/>
      <c r="M16" s="42"/>
      <c r="N16" s="42"/>
      <c r="O16" s="42"/>
      <c r="P16" s="42"/>
      <c r="Q16" s="42"/>
      <c r="R16" s="42"/>
      <c r="S16" s="42"/>
      <c r="T16" s="42"/>
      <c r="U16" s="42"/>
      <c r="V16" s="42"/>
      <c r="X16" s="159"/>
      <c r="Y16" s="159" t="b">
        <v>1</v>
      </c>
    </row>
    <row r="17" spans="1:28" ht="20.25" customHeight="1" x14ac:dyDescent="0.25">
      <c r="A17" s="45"/>
      <c r="B17" s="304" t="s">
        <v>229</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8" t="str">
        <f>'FY19 Project Request '!B22:C22</f>
        <v>Patterson Place shopping center</v>
      </c>
      <c r="C21" s="368"/>
      <c r="D21" s="368" t="str">
        <f>'FY19 Project Request '!D22:F22</f>
        <v>GoDurham and GoTriangle transit users</v>
      </c>
      <c r="E21" s="368"/>
      <c r="F21" s="368"/>
      <c r="G21" s="368" t="str">
        <f>'FY19 Project Request '!G22:J22</f>
        <v>Improved facilities for customers and easier access for operators.</v>
      </c>
      <c r="H21" s="368"/>
      <c r="I21" s="368"/>
      <c r="J21" s="36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200</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201</v>
      </c>
      <c r="D28" s="313"/>
      <c r="E28" s="314"/>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25">
      <c r="A29" s="74"/>
      <c r="B29" s="59" t="s">
        <v>92</v>
      </c>
      <c r="C29" s="310" t="str">
        <f>KPI_a</f>
        <v>CD-Project DevelopmentDesign of stop improvements and curb changes.</v>
      </c>
      <c r="D29" s="311"/>
      <c r="E29" s="311"/>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0" t="str">
        <f>KPI_b</f>
        <v>CD-Construction Start</v>
      </c>
      <c r="D30" s="311"/>
      <c r="E30" s="311"/>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0" t="str">
        <f>KPI_c</f>
        <v>CD-Construction Completion</v>
      </c>
      <c r="D31" s="311"/>
      <c r="E31" s="311"/>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6" t="s">
        <v>202</v>
      </c>
      <c r="C36" s="367"/>
      <c r="D36" s="366" t="s">
        <v>203</v>
      </c>
      <c r="E36" s="367"/>
      <c r="F36" s="366" t="s">
        <v>204</v>
      </c>
      <c r="G36" s="367"/>
      <c r="H36" s="366" t="s">
        <v>205</v>
      </c>
      <c r="I36" s="36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9"/>
      <c r="C37" s="370"/>
      <c r="D37" s="369"/>
      <c r="E37" s="370"/>
      <c r="F37" s="369"/>
      <c r="G37" s="370"/>
      <c r="H37" s="369"/>
      <c r="I37" s="370"/>
      <c r="J37" s="42"/>
      <c r="K37" s="42"/>
      <c r="L37" s="42"/>
      <c r="M37" s="42"/>
      <c r="N37" s="42"/>
      <c r="O37" s="42"/>
      <c r="P37" s="42"/>
      <c r="Q37" s="42"/>
      <c r="R37" s="42"/>
      <c r="S37" s="42"/>
      <c r="T37" s="42"/>
      <c r="U37" s="42"/>
      <c r="V37" s="42"/>
      <c r="W37" s="42"/>
      <c r="X37" s="42"/>
      <c r="Y37" s="42"/>
      <c r="Z37" s="147"/>
    </row>
    <row r="38" spans="1:26" ht="15.75" thickBot="1" x14ac:dyDescent="0.3">
      <c r="A38" s="53"/>
      <c r="B38" s="295" t="s">
        <v>207</v>
      </c>
      <c r="C38" s="296"/>
      <c r="D38" s="295" t="s">
        <v>207</v>
      </c>
      <c r="E38" s="296"/>
      <c r="F38" s="295" t="s">
        <v>207</v>
      </c>
      <c r="G38" s="296"/>
      <c r="H38" s="295" t="s">
        <v>207</v>
      </c>
      <c r="I38" s="296"/>
      <c r="J38" s="53"/>
      <c r="K38" s="42"/>
      <c r="L38" s="42"/>
      <c r="M38" s="42"/>
      <c r="N38" s="42"/>
      <c r="O38" s="42"/>
      <c r="P38" s="42"/>
      <c r="Q38" s="42"/>
      <c r="R38" s="42"/>
      <c r="S38" s="42"/>
      <c r="T38" s="42"/>
      <c r="U38" s="42"/>
      <c r="V38" s="42"/>
    </row>
    <row r="39" spans="1:26" ht="15.75" thickTop="1" x14ac:dyDescent="0.25">
      <c r="A39" s="45"/>
      <c r="B39" s="369"/>
      <c r="C39" s="370"/>
      <c r="D39" s="369"/>
      <c r="E39" s="370"/>
      <c r="F39" s="369"/>
      <c r="G39" s="370"/>
      <c r="H39" s="369"/>
      <c r="I39" s="37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208</v>
      </c>
      <c r="C47" s="150"/>
      <c r="D47" s="153">
        <v>858348</v>
      </c>
      <c r="E47" s="173">
        <f>D48-D47</f>
        <v>-858098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260</v>
      </c>
      <c r="C48" s="150"/>
      <c r="D48" s="154">
        <f>'FY19 Project Request '!E127</f>
        <v>250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214</v>
      </c>
      <c r="C49" s="170"/>
      <c r="D49" s="152">
        <f>IFERROR(D47/D48,0)</f>
        <v>3433.3919999999998</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2" t="s">
        <v>209</v>
      </c>
      <c r="C56" s="272"/>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2" t="s">
        <v>259</v>
      </c>
      <c r="C57" s="272"/>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11CE8DC6-0CBF-4EFF-A522-123D1A5A5718}"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1" t="s">
        <v>165</v>
      </c>
      <c r="C1" s="382"/>
      <c r="D1" s="382"/>
      <c r="E1" s="382"/>
      <c r="F1" s="382"/>
      <c r="G1" s="382"/>
      <c r="H1" s="382"/>
      <c r="I1" s="382"/>
      <c r="J1" s="382"/>
      <c r="K1" s="382"/>
      <c r="O1" s="101"/>
      <c r="P1" s="101"/>
    </row>
    <row r="2" spans="2:16" s="104" customFormat="1" ht="31.5" x14ac:dyDescent="0.3">
      <c r="B2" s="383" t="s">
        <v>118</v>
      </c>
      <c r="C2" s="383"/>
      <c r="D2" s="383"/>
      <c r="E2" s="383"/>
      <c r="F2" s="383"/>
      <c r="G2" s="383"/>
      <c r="H2" s="383"/>
      <c r="I2" s="383"/>
      <c r="J2" s="383"/>
      <c r="K2" s="383"/>
      <c r="O2" s="105"/>
      <c r="P2" s="105"/>
    </row>
    <row r="3" spans="2:16" s="104" customFormat="1" ht="21" customHeight="1" x14ac:dyDescent="0.2">
      <c r="D3" s="106"/>
      <c r="E3" s="106"/>
      <c r="G3" s="384"/>
      <c r="H3" s="384"/>
      <c r="I3" s="103"/>
      <c r="J3" s="103"/>
      <c r="O3" s="105"/>
      <c r="P3" s="105"/>
    </row>
    <row r="4" spans="2:16" ht="21" customHeight="1" x14ac:dyDescent="0.25">
      <c r="D4" s="106"/>
      <c r="E4" s="106"/>
      <c r="F4" s="102"/>
      <c r="G4" s="385"/>
      <c r="H4" s="385"/>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166</v>
      </c>
      <c r="J6" s="99"/>
    </row>
    <row r="7" spans="2:16" ht="21" customHeight="1" x14ac:dyDescent="0.25">
      <c r="D7" s="142" t="s">
        <v>167</v>
      </c>
      <c r="E7" s="143"/>
      <c r="H7" s="134"/>
      <c r="I7" s="386" t="s">
        <v>168</v>
      </c>
      <c r="J7" s="386"/>
      <c r="K7" s="109"/>
      <c r="L7" s="109"/>
      <c r="M7" s="109"/>
      <c r="O7" s="109"/>
      <c r="P7" s="109"/>
    </row>
    <row r="8" spans="2:16" ht="21" customHeight="1" x14ac:dyDescent="0.2">
      <c r="D8" s="388" t="s">
        <v>193</v>
      </c>
      <c r="E8" s="388"/>
      <c r="H8" s="135"/>
      <c r="I8" s="372" t="s">
        <v>169</v>
      </c>
      <c r="J8" s="373"/>
      <c r="K8" s="109"/>
      <c r="L8" s="109"/>
      <c r="M8" s="109"/>
      <c r="O8" s="109"/>
      <c r="P8" s="109"/>
    </row>
    <row r="9" spans="2:16" ht="21" customHeight="1" x14ac:dyDescent="0.2">
      <c r="D9" s="371" t="s">
        <v>170</v>
      </c>
      <c r="E9" s="371"/>
      <c r="H9" s="135"/>
      <c r="I9" s="372" t="s">
        <v>171</v>
      </c>
      <c r="J9" s="373"/>
      <c r="K9" s="109"/>
      <c r="L9" s="109"/>
      <c r="M9" s="109"/>
      <c r="O9" s="110"/>
      <c r="P9" s="110"/>
    </row>
    <row r="10" spans="2:16" ht="21" customHeight="1" x14ac:dyDescent="0.2">
      <c r="D10" s="371" t="s">
        <v>172</v>
      </c>
      <c r="E10" s="371"/>
      <c r="H10" s="135"/>
      <c r="I10" s="372" t="s">
        <v>173</v>
      </c>
      <c r="J10" s="373"/>
      <c r="K10" s="109"/>
      <c r="L10" s="109"/>
      <c r="M10" s="109"/>
      <c r="O10" s="110"/>
      <c r="P10" s="110"/>
    </row>
    <row r="11" spans="2:16" ht="21" customHeight="1" x14ac:dyDescent="0.2">
      <c r="D11" s="371" t="s">
        <v>174</v>
      </c>
      <c r="E11" s="371"/>
      <c r="H11" s="135"/>
      <c r="I11" s="372" t="s">
        <v>175</v>
      </c>
      <c r="J11" s="373"/>
      <c r="K11" s="109"/>
      <c r="L11" s="109"/>
      <c r="M11" s="109"/>
      <c r="O11" s="110"/>
      <c r="P11" s="110"/>
    </row>
    <row r="12" spans="2:16" ht="21" customHeight="1" x14ac:dyDescent="0.2">
      <c r="D12" s="376" t="s">
        <v>176</v>
      </c>
      <c r="E12" s="377"/>
      <c r="H12" s="135"/>
      <c r="I12" s="372" t="s">
        <v>177</v>
      </c>
      <c r="J12" s="373"/>
      <c r="K12" s="109"/>
      <c r="L12" s="109"/>
      <c r="M12" s="109"/>
      <c r="O12" s="110"/>
      <c r="P12" s="110"/>
    </row>
    <row r="13" spans="2:16" ht="21" customHeight="1" x14ac:dyDescent="0.2">
      <c r="D13" s="144" t="s">
        <v>178</v>
      </c>
      <c r="E13" s="145"/>
      <c r="H13" s="136"/>
      <c r="I13" s="372" t="s">
        <v>179</v>
      </c>
      <c r="J13" s="373"/>
      <c r="K13" s="109"/>
      <c r="L13" s="109"/>
      <c r="M13" s="109"/>
      <c r="O13" s="111"/>
      <c r="P13" s="111"/>
    </row>
    <row r="14" spans="2:16" ht="21" customHeight="1" x14ac:dyDescent="0.2">
      <c r="D14" s="380" t="s">
        <v>180</v>
      </c>
      <c r="E14" s="380"/>
      <c r="H14" s="137"/>
      <c r="I14" s="372" t="s">
        <v>181</v>
      </c>
      <c r="J14" s="373"/>
    </row>
    <row r="15" spans="2:16" ht="33.6" customHeight="1" x14ac:dyDescent="0.2"/>
    <row r="16" spans="2:16" s="113" customFormat="1" ht="51" customHeight="1" thickBot="1" x14ac:dyDescent="0.3">
      <c r="B16" s="133" t="s">
        <v>198</v>
      </c>
      <c r="C16" s="378" t="s">
        <v>186</v>
      </c>
      <c r="D16" s="379"/>
      <c r="E16" s="133" t="s">
        <v>182</v>
      </c>
      <c r="F16" s="133" t="s">
        <v>183</v>
      </c>
      <c r="G16" s="133" t="s">
        <v>187</v>
      </c>
      <c r="H16" s="133" t="s">
        <v>184</v>
      </c>
      <c r="I16" s="133" t="s">
        <v>188</v>
      </c>
      <c r="J16" s="133" t="s">
        <v>189</v>
      </c>
      <c r="K16" s="138" t="s">
        <v>190</v>
      </c>
    </row>
    <row r="17" spans="2:11" s="115" customFormat="1" ht="25.15" customHeight="1" thickTop="1" x14ac:dyDescent="0.25">
      <c r="B17" s="87"/>
      <c r="C17" s="393"/>
      <c r="D17" s="394"/>
      <c r="E17" s="87"/>
      <c r="F17" s="87"/>
      <c r="G17" s="87"/>
      <c r="H17" s="87"/>
      <c r="I17" s="87"/>
      <c r="J17" s="87"/>
      <c r="K17" s="65">
        <f>J17*G17</f>
        <v>0</v>
      </c>
    </row>
    <row r="18" spans="2:11" s="115" customFormat="1" ht="25.15" customHeight="1" x14ac:dyDescent="0.25">
      <c r="B18" s="87"/>
      <c r="C18" s="393"/>
      <c r="D18" s="394"/>
      <c r="E18" s="87"/>
      <c r="F18" s="87"/>
      <c r="G18" s="87"/>
      <c r="H18" s="87"/>
      <c r="I18" s="87"/>
      <c r="J18" s="87"/>
      <c r="K18" s="65">
        <f t="shared" ref="K18:K21" si="0">J18*G18</f>
        <v>0</v>
      </c>
    </row>
    <row r="19" spans="2:11" s="115" customFormat="1" ht="25.15" customHeight="1" x14ac:dyDescent="0.25">
      <c r="B19" s="87"/>
      <c r="C19" s="393"/>
      <c r="D19" s="394"/>
      <c r="E19" s="87"/>
      <c r="F19" s="87"/>
      <c r="G19" s="87"/>
      <c r="H19" s="87"/>
      <c r="I19" s="87"/>
      <c r="J19" s="87"/>
      <c r="K19" s="65">
        <f t="shared" si="0"/>
        <v>0</v>
      </c>
    </row>
    <row r="20" spans="2:11" s="115" customFormat="1" ht="25.15" customHeight="1" x14ac:dyDescent="0.25">
      <c r="B20" s="87"/>
      <c r="C20" s="393"/>
      <c r="D20" s="394"/>
      <c r="E20" s="87"/>
      <c r="F20" s="87"/>
      <c r="G20" s="87"/>
      <c r="H20" s="87"/>
      <c r="I20" s="87"/>
      <c r="J20" s="87"/>
      <c r="K20" s="65">
        <f t="shared" si="0"/>
        <v>0</v>
      </c>
    </row>
    <row r="21" spans="2:11" s="115" customFormat="1" ht="25.15" customHeight="1" x14ac:dyDescent="0.25">
      <c r="B21" s="87"/>
      <c r="C21" s="393"/>
      <c r="D21" s="394"/>
      <c r="E21" s="87"/>
      <c r="F21" s="87"/>
      <c r="G21" s="87"/>
      <c r="H21" s="87"/>
      <c r="I21" s="87"/>
      <c r="J21" s="87"/>
      <c r="K21" s="65">
        <f t="shared" si="0"/>
        <v>0</v>
      </c>
    </row>
    <row r="22" spans="2:11" s="115" customFormat="1" ht="39.6" hidden="1" customHeight="1" x14ac:dyDescent="0.25">
      <c r="C22" s="395" t="s">
        <v>185</v>
      </c>
      <c r="D22" s="396"/>
      <c r="E22" s="112" t="s">
        <v>182</v>
      </c>
      <c r="F22" s="112" t="s">
        <v>183</v>
      </c>
      <c r="G22" s="116"/>
      <c r="H22" s="117"/>
      <c r="I22" s="117"/>
      <c r="J22" s="117"/>
      <c r="K22" s="65"/>
    </row>
    <row r="23" spans="2:11" s="115" customFormat="1" ht="25.15" hidden="1" customHeight="1" x14ac:dyDescent="0.25">
      <c r="C23" s="389" t="s">
        <v>191</v>
      </c>
      <c r="D23" s="390"/>
      <c r="E23" s="118">
        <v>41640</v>
      </c>
      <c r="F23" s="114">
        <v>41820</v>
      </c>
      <c r="G23" s="119"/>
      <c r="H23" s="120"/>
      <c r="I23" s="120"/>
      <c r="J23" s="120"/>
      <c r="K23" s="65">
        <v>0</v>
      </c>
    </row>
    <row r="24" spans="2:11" s="115" customFormat="1" ht="25.15" hidden="1" customHeight="1" x14ac:dyDescent="0.25">
      <c r="C24" s="389" t="s">
        <v>192</v>
      </c>
      <c r="D24" s="390"/>
      <c r="E24" s="121">
        <v>41640</v>
      </c>
      <c r="F24" s="114">
        <v>41820</v>
      </c>
      <c r="G24" s="122"/>
      <c r="H24" s="120"/>
      <c r="I24" s="120"/>
      <c r="J24" s="120"/>
      <c r="K24" s="65">
        <v>0</v>
      </c>
    </row>
    <row r="25" spans="2:11" s="115" customFormat="1" ht="25.15" hidden="1" customHeight="1" x14ac:dyDescent="0.25">
      <c r="C25" s="391"/>
      <c r="D25" s="392"/>
      <c r="E25" s="118"/>
      <c r="F25" s="118"/>
      <c r="G25" s="122"/>
      <c r="H25" s="120"/>
      <c r="I25" s="120"/>
      <c r="J25" s="120"/>
      <c r="K25" s="65">
        <v>0</v>
      </c>
    </row>
    <row r="26" spans="2:11" s="115" customFormat="1" ht="25.15" hidden="1" customHeight="1" x14ac:dyDescent="0.25">
      <c r="C26" s="391"/>
      <c r="D26" s="392"/>
      <c r="E26" s="118"/>
      <c r="F26" s="118"/>
      <c r="G26" s="123"/>
      <c r="H26" s="124"/>
      <c r="I26" s="124"/>
      <c r="J26" s="124"/>
      <c r="K26" s="65">
        <v>0</v>
      </c>
    </row>
    <row r="27" spans="2:11" s="115" customFormat="1" ht="25.15" hidden="1" customHeight="1" x14ac:dyDescent="0.25">
      <c r="C27" s="397"/>
      <c r="D27" s="398"/>
      <c r="E27" s="125"/>
      <c r="F27" s="125"/>
      <c r="G27" s="126"/>
      <c r="H27" s="127"/>
      <c r="I27" s="127"/>
      <c r="J27" s="127"/>
      <c r="K27" s="65">
        <v>0</v>
      </c>
    </row>
    <row r="28" spans="2:11" s="115" customFormat="1" ht="25.15" customHeight="1" x14ac:dyDescent="0.25">
      <c r="C28" s="374"/>
      <c r="D28" s="374"/>
      <c r="E28" s="130"/>
      <c r="F28" s="130"/>
      <c r="G28" s="130"/>
      <c r="H28" s="131"/>
      <c r="I28" s="131"/>
      <c r="J28" s="131" t="s">
        <v>20</v>
      </c>
      <c r="K28" s="65">
        <f>SUM(K17:K21,K23:K27)</f>
        <v>0</v>
      </c>
    </row>
    <row r="29" spans="2:11" s="128" customFormat="1" ht="25.15" customHeight="1" x14ac:dyDescent="0.2">
      <c r="C29" s="375"/>
      <c r="D29" s="375"/>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7" t="s">
        <v>197</v>
      </c>
      <c r="C32" s="387"/>
      <c r="D32" s="387"/>
      <c r="E32" s="387"/>
      <c r="F32" s="387"/>
      <c r="G32" s="387"/>
      <c r="H32" s="387"/>
      <c r="I32" s="387"/>
      <c r="J32" s="387"/>
      <c r="K32" s="387"/>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 guid="{11CE8DC6-0CBF-4EFF-A522-123D1A5A5718}"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 guid="{11CE8DC6-0CBF-4EFF-A522-123D1A5A5718}"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399" t="s">
        <v>34</v>
      </c>
      <c r="B2" s="399"/>
      <c r="C2" s="399" t="s">
        <v>35</v>
      </c>
      <c r="D2" s="399"/>
      <c r="E2" s="400" t="s">
        <v>36</v>
      </c>
      <c r="F2" s="401"/>
      <c r="G2" s="401"/>
      <c r="H2" s="401" t="s">
        <v>37</v>
      </c>
      <c r="I2" s="401"/>
    </row>
    <row r="3" spans="1:9" x14ac:dyDescent="0.25">
      <c r="A3" s="402"/>
      <c r="B3" s="402"/>
      <c r="C3" s="402"/>
      <c r="D3" s="402"/>
      <c r="E3" s="403"/>
      <c r="F3" s="403"/>
      <c r="G3" s="403"/>
      <c r="H3" s="404">
        <f>I45</f>
        <v>0</v>
      </c>
      <c r="I3" s="404"/>
    </row>
    <row r="4" spans="1:9" x14ac:dyDescent="0.25">
      <c r="A4" s="402"/>
      <c r="B4" s="402"/>
      <c r="C4" s="402"/>
      <c r="D4" s="402"/>
      <c r="E4" s="405"/>
      <c r="F4" s="402"/>
      <c r="G4" s="402"/>
      <c r="H4" s="404"/>
      <c r="I4" s="404"/>
    </row>
    <row r="5" spans="1:9" x14ac:dyDescent="0.25">
      <c r="A5" s="399" t="s">
        <v>39</v>
      </c>
      <c r="B5" s="399"/>
      <c r="C5" s="399" t="s">
        <v>40</v>
      </c>
      <c r="D5" s="399"/>
      <c r="E5" s="399" t="s">
        <v>41</v>
      </c>
      <c r="F5" s="399"/>
      <c r="G5" s="399"/>
      <c r="H5" s="399"/>
      <c r="I5" s="399"/>
    </row>
    <row r="6" spans="1:9" x14ac:dyDescent="0.25">
      <c r="A6" s="406"/>
      <c r="B6" s="407"/>
      <c r="C6" s="406"/>
      <c r="D6" s="407"/>
      <c r="E6" s="402"/>
      <c r="F6" s="402"/>
      <c r="G6" s="402"/>
      <c r="H6" s="404">
        <f>I70</f>
        <v>0</v>
      </c>
      <c r="I6" s="404"/>
    </row>
    <row r="7" spans="1:9" x14ac:dyDescent="0.25">
      <c r="A7" s="409" t="s">
        <v>43</v>
      </c>
      <c r="B7" s="410"/>
      <c r="C7" s="26"/>
      <c r="D7" s="26"/>
      <c r="E7" s="26"/>
      <c r="F7" s="26"/>
      <c r="G7" s="26"/>
      <c r="H7" s="26"/>
      <c r="I7" s="27"/>
    </row>
    <row r="8" spans="1:9" ht="52.35" customHeight="1" x14ac:dyDescent="0.25">
      <c r="A8" s="411"/>
      <c r="B8" s="412"/>
      <c r="C8" s="412"/>
      <c r="D8" s="412"/>
      <c r="E8" s="412"/>
      <c r="F8" s="412"/>
      <c r="G8" s="412"/>
      <c r="H8" s="412"/>
      <c r="I8" s="413"/>
    </row>
    <row r="9" spans="1:9" x14ac:dyDescent="0.25">
      <c r="A9" s="414" t="s">
        <v>44</v>
      </c>
      <c r="B9" s="415"/>
      <c r="C9" s="415"/>
      <c r="D9" s="28"/>
      <c r="E9" s="29"/>
      <c r="F9" s="29"/>
      <c r="G9" s="29"/>
      <c r="H9" s="29"/>
      <c r="I9" s="30"/>
    </row>
    <row r="10" spans="1:9" x14ac:dyDescent="0.25">
      <c r="A10" s="416" t="s">
        <v>45</v>
      </c>
      <c r="B10" s="417"/>
      <c r="C10" s="417"/>
      <c r="D10" s="417"/>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8"/>
      <c r="B14" s="419"/>
      <c r="C14" s="419"/>
      <c r="D14" s="419"/>
      <c r="E14" s="419"/>
      <c r="F14" s="419"/>
      <c r="G14" s="419"/>
      <c r="H14" s="419"/>
      <c r="I14" s="420"/>
    </row>
    <row r="15" spans="1:9" ht="16.5" x14ac:dyDescent="0.25">
      <c r="A15" s="34"/>
      <c r="B15" s="34"/>
      <c r="C15" s="34"/>
      <c r="D15" s="34"/>
      <c r="E15" s="34"/>
      <c r="F15" s="34"/>
      <c r="G15" s="34"/>
      <c r="H15" s="34"/>
      <c r="I15" s="34"/>
    </row>
    <row r="16" spans="1:9" ht="31.35" customHeight="1" x14ac:dyDescent="0.25">
      <c r="A16" s="408" t="s">
        <v>47</v>
      </c>
      <c r="B16" s="408"/>
      <c r="C16" s="408"/>
      <c r="D16" s="408"/>
      <c r="E16" s="408"/>
      <c r="F16" s="408"/>
      <c r="G16" s="408"/>
      <c r="H16" s="408"/>
      <c r="I16" s="408"/>
    </row>
    <row r="17" spans="1:9" ht="16.5" x14ac:dyDescent="0.25">
      <c r="A17" s="34"/>
      <c r="B17" s="34"/>
      <c r="C17" s="34"/>
      <c r="D17" s="34"/>
      <c r="E17" s="34"/>
      <c r="F17" s="34"/>
      <c r="G17" s="34"/>
      <c r="H17" s="34"/>
      <c r="I17" s="34"/>
    </row>
    <row r="18" spans="1:9" ht="39.75" customHeight="1" x14ac:dyDescent="0.25">
      <c r="A18" s="421"/>
      <c r="B18" s="422"/>
      <c r="C18" s="422"/>
      <c r="D18" s="422"/>
      <c r="E18" s="422"/>
      <c r="F18" s="422"/>
      <c r="G18" s="422"/>
      <c r="H18" s="422"/>
      <c r="I18" s="423"/>
    </row>
    <row r="19" spans="1:9" ht="8.1" customHeight="1" x14ac:dyDescent="0.25">
      <c r="A19" s="34"/>
      <c r="B19" s="34"/>
      <c r="C19" s="34"/>
      <c r="D19" s="34"/>
      <c r="E19" s="34"/>
      <c r="F19" s="34"/>
      <c r="G19" s="34"/>
      <c r="H19" s="34"/>
      <c r="I19" s="34"/>
    </row>
    <row r="20" spans="1:9" ht="15" customHeight="1" x14ac:dyDescent="0.25">
      <c r="A20" s="408" t="s">
        <v>48</v>
      </c>
      <c r="B20" s="408"/>
      <c r="C20" s="408"/>
      <c r="D20" s="408"/>
      <c r="E20" s="408"/>
      <c r="F20" s="408"/>
      <c r="G20" s="408"/>
      <c r="H20" s="408"/>
      <c r="I20" s="408"/>
    </row>
    <row r="21" spans="1:9" ht="16.5" x14ac:dyDescent="0.25">
      <c r="A21" s="34"/>
      <c r="B21" s="34"/>
      <c r="C21" s="34"/>
      <c r="D21" s="34"/>
      <c r="E21" s="34"/>
      <c r="F21" s="34"/>
      <c r="G21" s="34"/>
      <c r="H21" s="34"/>
      <c r="I21" s="34"/>
    </row>
    <row r="22" spans="1:9" ht="33" customHeight="1" x14ac:dyDescent="0.25">
      <c r="A22" s="421"/>
      <c r="B22" s="422"/>
      <c r="C22" s="422"/>
      <c r="D22" s="422"/>
      <c r="E22" s="422"/>
      <c r="F22" s="422"/>
      <c r="G22" s="422"/>
      <c r="H22" s="422"/>
      <c r="I22" s="423"/>
    </row>
    <row r="23" spans="1:9" x14ac:dyDescent="0.25">
      <c r="A23" s="424" t="s">
        <v>49</v>
      </c>
      <c r="B23" s="424"/>
      <c r="C23" s="424"/>
      <c r="D23" s="424"/>
      <c r="E23" s="424"/>
      <c r="F23" s="424"/>
      <c r="G23" s="424"/>
      <c r="H23" s="424"/>
      <c r="I23" s="424"/>
    </row>
    <row r="24" spans="1:9" x14ac:dyDescent="0.25">
      <c r="A24" s="408"/>
      <c r="B24" s="408"/>
      <c r="C24" s="408"/>
      <c r="D24" s="408"/>
      <c r="E24" s="408"/>
      <c r="F24" s="408"/>
      <c r="G24" s="408"/>
      <c r="H24" s="408"/>
      <c r="I24" s="408"/>
    </row>
    <row r="25" spans="1:9" ht="16.5" x14ac:dyDescent="0.25">
      <c r="A25" s="34"/>
      <c r="B25" s="34"/>
      <c r="C25" s="34"/>
      <c r="D25" s="34"/>
      <c r="E25" s="34"/>
      <c r="F25" s="34"/>
      <c r="G25" s="34"/>
      <c r="H25" s="34"/>
      <c r="I25" s="34"/>
    </row>
    <row r="26" spans="1:9" ht="31.35" customHeight="1" x14ac:dyDescent="0.25">
      <c r="A26" s="421"/>
      <c r="B26" s="422"/>
      <c r="C26" s="422"/>
      <c r="D26" s="422"/>
      <c r="E26" s="422"/>
      <c r="F26" s="422"/>
      <c r="G26" s="422"/>
      <c r="H26" s="422"/>
      <c r="I26" s="423"/>
    </row>
    <row r="27" spans="1:9" ht="16.5" x14ac:dyDescent="0.25">
      <c r="A27" s="34"/>
      <c r="B27" s="34"/>
      <c r="C27" s="34"/>
      <c r="D27" s="34"/>
      <c r="E27" s="34"/>
      <c r="F27" s="34"/>
      <c r="G27" s="34"/>
      <c r="H27" s="34"/>
      <c r="I27" s="34"/>
    </row>
    <row r="28" spans="1:9" ht="16.5" x14ac:dyDescent="0.25">
      <c r="A28" s="408" t="s">
        <v>50</v>
      </c>
      <c r="B28" s="408"/>
      <c r="C28" s="408"/>
      <c r="D28" s="408"/>
      <c r="E28" s="408"/>
      <c r="F28" s="408"/>
      <c r="G28" s="408"/>
      <c r="H28" s="408"/>
      <c r="I28" s="408"/>
    </row>
    <row r="29" spans="1:9" ht="16.5" x14ac:dyDescent="0.25">
      <c r="A29" s="34"/>
      <c r="B29" s="34"/>
      <c r="C29" s="34"/>
      <c r="D29" s="34"/>
      <c r="E29" s="34"/>
      <c r="F29" s="34"/>
      <c r="G29" s="34"/>
      <c r="H29" s="34"/>
      <c r="I29" s="34"/>
    </row>
    <row r="30" spans="1:9" ht="16.5" x14ac:dyDescent="0.25">
      <c r="A30" s="421"/>
      <c r="B30" s="422"/>
      <c r="C30" s="422"/>
      <c r="D30" s="422"/>
      <c r="E30" s="422"/>
      <c r="F30" s="422"/>
      <c r="G30" s="422"/>
      <c r="H30" s="422"/>
      <c r="I30" s="423"/>
    </row>
    <row r="31" spans="1:9" ht="16.5" x14ac:dyDescent="0.25">
      <c r="A31" s="34"/>
      <c r="B31" s="34"/>
      <c r="C31" s="34"/>
      <c r="D31" s="34"/>
      <c r="E31" s="34"/>
      <c r="F31" s="34"/>
      <c r="G31" s="34"/>
      <c r="H31" s="34"/>
      <c r="I31" s="34"/>
    </row>
    <row r="32" spans="1:9" ht="47.45" customHeight="1" x14ac:dyDescent="0.25">
      <c r="A32" s="408" t="s">
        <v>51</v>
      </c>
      <c r="B32" s="408"/>
      <c r="C32" s="408"/>
      <c r="D32" s="408"/>
      <c r="E32" s="408"/>
      <c r="F32" s="408"/>
      <c r="G32" s="408"/>
      <c r="H32" s="408"/>
      <c r="I32" s="408"/>
    </row>
    <row r="33" spans="1:9" ht="16.5" x14ac:dyDescent="0.25">
      <c r="A33" s="34"/>
      <c r="B33" s="34"/>
      <c r="C33" s="34"/>
      <c r="D33" s="34"/>
      <c r="E33" s="34"/>
      <c r="F33" s="34"/>
      <c r="G33" s="34"/>
      <c r="H33" s="34"/>
      <c r="I33" s="34"/>
    </row>
    <row r="34" spans="1:9" ht="33" customHeight="1" x14ac:dyDescent="0.25">
      <c r="A34" s="421"/>
      <c r="B34" s="422"/>
      <c r="C34" s="422"/>
      <c r="D34" s="422"/>
      <c r="E34" s="422"/>
      <c r="F34" s="422"/>
      <c r="G34" s="422"/>
      <c r="H34" s="422"/>
      <c r="I34" s="423"/>
    </row>
    <row r="37" spans="1:9" x14ac:dyDescent="0.25">
      <c r="A37" s="425" t="s">
        <v>12</v>
      </c>
      <c r="B37" s="425"/>
      <c r="C37" s="425"/>
      <c r="D37" s="425"/>
      <c r="E37" s="425"/>
      <c r="F37" s="425"/>
      <c r="G37" s="425"/>
      <c r="H37" s="425"/>
      <c r="I37" s="425"/>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25" t="s">
        <v>4</v>
      </c>
      <c r="B49" s="425"/>
      <c r="C49" s="425"/>
      <c r="D49" s="425"/>
      <c r="E49" s="425"/>
      <c r="F49" s="425"/>
      <c r="G49" s="425"/>
      <c r="H49" s="425"/>
      <c r="I49" s="425"/>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25" t="s">
        <v>42</v>
      </c>
      <c r="B62" s="425"/>
      <c r="C62" s="425"/>
      <c r="D62" s="425"/>
      <c r="E62" s="425"/>
      <c r="F62" s="425"/>
      <c r="G62" s="425"/>
      <c r="H62" s="425"/>
      <c r="I62" s="425"/>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25" t="s">
        <v>52</v>
      </c>
      <c r="B74" s="425"/>
      <c r="C74" s="425"/>
      <c r="D74" s="425"/>
      <c r="E74" s="425"/>
      <c r="F74" s="425"/>
      <c r="G74" s="425"/>
      <c r="H74" s="425"/>
      <c r="I74" s="425"/>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26"/>
      <c r="B91" s="427"/>
      <c r="C91" s="427"/>
      <c r="D91" s="427"/>
      <c r="E91" s="427"/>
      <c r="F91" s="427"/>
      <c r="G91" s="427"/>
      <c r="H91" s="428"/>
    </row>
    <row r="93" spans="1:9" ht="59.1" customHeight="1" x14ac:dyDescent="0.25">
      <c r="A93" s="426"/>
      <c r="B93" s="427"/>
      <c r="C93" s="427"/>
      <c r="D93" s="427"/>
      <c r="E93" s="427"/>
      <c r="F93" s="427"/>
      <c r="G93" s="427"/>
      <c r="H93" s="428"/>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11CE8DC6-0CBF-4EFF-A522-123D1A5A5718}"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0727175-DC47-4240-9783-CA35FAB50E7A}">
  <ds:schemaRefs>
    <ds:schemaRef ds:uri="http://purl.org/dc/elements/1.1/"/>
    <ds:schemaRef ds:uri="http://purl.org/dc/terms/"/>
    <ds:schemaRef ds:uri="http://schemas.microsoft.com/office/2006/documentManagement/types"/>
    <ds:schemaRef ds:uri="http://schemas.microsoft.com/office/infopath/2007/PartnerControls"/>
    <ds:schemaRef ds:uri="http://schemas.microsoft.com/office/2006/metadata/properties"/>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Kevin Lewis</cp:lastModifiedBy>
  <cp:lastPrinted>2017-11-15T17:30:08Z</cp:lastPrinted>
  <dcterms:created xsi:type="dcterms:W3CDTF">2017-01-26T15:15:03Z</dcterms:created>
  <dcterms:modified xsi:type="dcterms:W3CDTF">2018-03-15T19:02:39Z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