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7.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F:\OC Transit Plan\OC Transit\FY 2019 Revised Form\TOC_Project Forms FY18-19\Final\"/>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DD8B0582_F4C5_4735_BE31_C00FB856E242_.wvu.Cols" localSheetId="2" hidden="1">'Exhibit A'!$V:$AC</definedName>
    <definedName name="Z_DD8B0582_F4C5_4735_BE31_C00FB856E242_.wvu.Cols" localSheetId="1" hidden="1">'FY19 Project Reporting'!$V:$AD</definedName>
    <definedName name="Z_DD8B0582_F4C5_4735_BE31_C00FB856E242_.wvu.FilterData" localSheetId="0" hidden="1">'FY19 Project Request '!$X$3:$X$12</definedName>
    <definedName name="Z_DD8B0582_F4C5_4735_BE31_C00FB856E242_.wvu.PrintArea" localSheetId="2" hidden="1">'Exhibit A'!$A$1:$K$44</definedName>
    <definedName name="Z_DD8B0582_F4C5_4735_BE31_C00FB856E242_.wvu.PrintArea" localSheetId="5" hidden="1">'FY19 Exhibit A - Draft'!$A$1:$K$63</definedName>
    <definedName name="Z_DD8B0582_F4C5_4735_BE31_C00FB856E242_.wvu.PrintArea" localSheetId="1" hidden="1">'FY19 Project Reporting'!$A$1:$K$65</definedName>
    <definedName name="Z_DD8B0582_F4C5_4735_BE31_C00FB856E242_.wvu.PrintArea" localSheetId="0" hidden="1">'FY19 Project Request '!$A$1:$K$148</definedName>
    <definedName name="Z_DD8B0582_F4C5_4735_BE31_C00FB856E242_.wvu.PrintArea" localSheetId="4" hidden="1">'ProjReport Instructions'!$A$1:$C$62</definedName>
    <definedName name="Z_DD8B0582_F4C5_4735_BE31_C00FB856E242_.wvu.PrintArea" localSheetId="3" hidden="1">'ProjReq Instructions'!$A$1:$C$192</definedName>
    <definedName name="Z_DD8B0582_F4C5_4735_BE31_C00FB856E242_.wvu.Rows" localSheetId="6" hidden="1">'End-of-Year Reconciliations'!$22:$27</definedName>
    <definedName name="Z_DD8B0582_F4C5_4735_BE31_C00FB856E242_.wvu.Rows" localSheetId="0" hidden="1">'FY19 Project Request '!$93:$96</definedName>
  </definedNames>
  <calcPr calcId="152511"/>
  <customWorkbookViews>
    <customWorkbookView name="Christina Moon - Personal View" guid="{DD8B0582-F4C5-4735-BE31-C00FB856E242}" mergeInterval="0" personalView="1" xWindow="29" yWindow="109" windowWidth="1888" windowHeight="1006"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s="1"/>
  <c r="J14" i="1" l="1"/>
  <c r="F101" i="1"/>
  <c r="G101" i="1"/>
  <c r="H101" i="1"/>
  <c r="I101" i="1"/>
  <c r="E101" i="1"/>
  <c r="D102" i="1" l="1"/>
  <c r="J101" i="1"/>
  <c r="G116" i="1"/>
  <c r="H116" i="1" l="1"/>
  <c r="I116" i="1" s="1"/>
  <c r="E123" i="1"/>
  <c r="E127" i="1" s="1"/>
  <c r="E92"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102" i="1" l="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23" i="1"/>
  <c r="J127" i="1" s="1"/>
  <c r="J11" i="1" s="1"/>
  <c r="D61" i="2"/>
  <c r="D58" i="6"/>
  <c r="E56" i="6"/>
  <c r="E64" i="10"/>
  <c r="F60" i="10"/>
  <c r="E77" i="11"/>
  <c r="E64" i="11"/>
  <c r="F60" i="11"/>
  <c r="H77" i="9"/>
  <c r="H83" i="9" s="1"/>
  <c r="G83" i="9"/>
  <c r="E70" i="9"/>
  <c r="F66" i="9"/>
  <c r="J14" i="3" l="1"/>
  <c r="J92" i="1"/>
  <c r="J12" i="1"/>
  <c r="J11" i="3" s="1"/>
  <c r="D50" i="2"/>
  <c r="G60" i="10"/>
  <c r="F64" i="10"/>
  <c r="G60" i="11"/>
  <c r="F64" i="11"/>
  <c r="F77" i="11"/>
  <c r="G66" i="9"/>
  <c r="F70" i="9"/>
  <c r="I77" i="9"/>
  <c r="I83" i="9" s="1"/>
  <c r="E49" i="2" l="1"/>
  <c r="D51" i="2"/>
  <c r="J11" i="6"/>
  <c r="J10" i="3"/>
  <c r="J10" i="2"/>
  <c r="J10" i="6"/>
  <c r="J11" i="2"/>
  <c r="J14" i="6"/>
  <c r="J14" i="2"/>
  <c r="J13" i="2"/>
  <c r="J13" i="6"/>
  <c r="I102" i="1"/>
  <c r="J102"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<sst xmlns="http://schemas.openxmlformats.org/spreadsheetml/2006/main" count="718" uniqueCount="381">
  <si>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</si>
  <si>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</si>
  <si>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</si>
  <si>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</si>
  <si>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</si>
  <si>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</si>
  <si>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</si>
  <si>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</si>
  <si>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</si>
  <si>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</si>
  <si>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</si>
  <si>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</si>
  <si>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</si>
  <si>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</si>
  <si>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</si>
  <si>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</si>
  <si>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</si>
  <si>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</si>
  <si>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</si>
  <si>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</si>
  <si>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</si>
  <si>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</si>
  <si>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</si>
  <si>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</si>
  <si>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</si>
  <si>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</si>
  <si>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</si>
  <si>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</si>
  <si>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</si>
  <si>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</si>
  <si>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</si>
  <si>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</si>
  <si>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</si>
  <si>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</si>
  <si>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</si>
  <si>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</si>
  <si>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</si>
  <si>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</si>
  <si>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</si>
  <si>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</si>
  <si>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</si>
  <si>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</si>
  <si>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</si>
  <si>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</si>
  <si>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</si>
  <si>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</si>
  <si>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</si>
  <si>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</si>
  <si>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</si>
  <si>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</si>
  <si>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</si>
  <si>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</si>
  <si>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</si>
  <si>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</si>
  <si>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</si>
  <si>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</si>
  <si>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</si>
  <si>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</si>
  <si>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</si>
  <si>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</si>
  <si>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</si>
  <si>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</si>
  <si>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</si>
  <si>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</si>
  <si>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</si>
  <si>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</si>
  <si>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</si>
  <si>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</si>
  <si>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</si>
  <si>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</si>
  <si>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</si>
  <si>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</si>
  <si>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</si>
  <si>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</si>
  <si>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</si>
  <si>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</si>
  <si>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</si>
  <si>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</si>
  <si>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</si>
  <si>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</si>
  <si>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</si>
  <si>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</si>
  <si>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</si>
  <si>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</si>
  <si>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</si>
  <si>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</si>
  <si>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</si>
  <si>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</si>
  <si>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</si>
  <si>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</si>
  <si>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</si>
  <si>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</si>
  <si>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</si>
  <si>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</si>
  <si>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</si>
  <si>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</si>
  <si>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</si>
  <si>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</si>
  <si>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</si>
  <si>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</si>
  <si>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</si>
  <si>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</si>
  <si>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</si>
  <si>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</si>
  <si>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</si>
  <si>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</si>
  <si>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</si>
  <si>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</si>
  <si>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</si>
  <si>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</si>
  <si>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</si>
  <si>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</si>
  <si>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</si>
  <si>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</si>
  <si>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</si>
  <si>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</si>
  <si>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</si>
  <si>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</si>
  <si>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</si>
  <si>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</si>
  <si>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</si>
  <si>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</si>
  <si>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</si>
  <si>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</si>
  <si>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</si>
  <si>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</si>
  <si>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</si>
  <si>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</si>
  <si>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</si>
  <si>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</si>
  <si>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</si>
  <si>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</si>
  <si>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</si>
  <si>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</si>
  <si>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</si>
  <si>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</si>
  <si>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</si>
  <si>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</si>
  <si>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</si>
  <si>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</si>
  <si>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</si>
  <si>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</si>
  <si>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</si>
  <si>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</si>
  <si>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</si>
  <si>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</si>
  <si>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</si>
  <si>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</si>
  <si>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</si>
  <si>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</si>
  <si>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</si>
  <si>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</si>
  <si>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</si>
  <si>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</si>
  <si>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</si>
  <si>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</si>
  <si>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</si>
  <si>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</si>
  <si>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</si>
  <si>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</si>
  <si>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</si>
  <si>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</si>
  <si>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</si>
  <si>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</si>
  <si>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</si>
  <si>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</si>
  <si>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</si>
  <si>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</si>
  <si>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</si>
  <si>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</si>
  <si>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</si>
  <si>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</si>
  <si>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</si>
  <si>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</si>
  <si>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</si>
  <si>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</si>
  <si>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</si>
  <si>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</si>
  <si>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</si>
  <si>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</si>
  <si>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</si>
  <si>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</si>
  <si>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</si>
  <si>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</si>
  <si>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</si>
  <si>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</si>
  <si>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</si>
  <si>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</si>
  <si>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</si>
  <si>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</si>
  <si>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</si>
  <si>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</si>
  <si>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</si>
  <si>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</si>
  <si>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</si>
  <si>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</si>
  <si>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</si>
  <si>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</si>
  <si>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</si>
  <si>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</si>
  <si>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</si>
  <si>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</si>
  <si>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</si>
  <si>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</si>
  <si>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</si>
  <si>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</si>
  <si>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</si>
  <si>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</si>
  <si>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</si>
  <si>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</si>
  <si>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</si>
  <si>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</si>
  <si>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</si>
  <si>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</si>
  <si>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</si>
  <si>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</si>
  <si>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</si>
  <si>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</si>
  <si>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</si>
  <si>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</si>
  <si>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</si>
  <si>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</si>
  <si>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</si>
  <si>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</si>
  <si>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</si>
  <si>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</si>
  <si>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</si>
  <si>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</si>
  <si>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</si>
  <si>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</si>
  <si>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</si>
  <si>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</si>
  <si>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</si>
  <si>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</si>
  <si>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</si>
  <si>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</si>
  <si>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</si>
  <si>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</si>
  <si>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</si>
  <si>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</si>
  <si>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</si>
  <si>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</si>
  <si>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</si>
  <si>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</si>
  <si>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</si>
  <si>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</si>
  <si>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</si>
  <si>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</si>
  <si>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</si>
  <si>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</si>
  <si>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</si>
  <si>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</si>
  <si>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</si>
  <si>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</si>
  <si>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</si>
  <si>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</si>
  <si>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</si>
  <si>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</si>
  <si>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</si>
  <si>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</si>
  <si>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</si>
  <si>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</si>
  <si>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</si>
  <si>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</si>
  <si>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</si>
  <si>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</si>
  <si>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</si>
  <si>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</si>
  <si>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</si>
  <si>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</si>
  <si>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</si>
  <si>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</si>
  <si>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</si>
  <si>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</si>
  <si>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</si>
  <si>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</si>
  <si>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</si>
  <si>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</si>
  <si>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</si>
  <si>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</si>
  <si>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</si>
  <si>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</si>
  <si>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</si>
  <si>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</si>
  <si>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</si>
  <si>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</si>
  <si>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</si>
  <si>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</si>
  <si>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</si>
  <si>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</si>
  <si>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</si>
  <si>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</si>
  <si>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</si>
  <si>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</si>
  <si>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</si>
  <si>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</si>
  <si>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</si>
  <si>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</si>
  <si>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</si>
  <si>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</si>
  <si>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</si>
  <si>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</si>
  <si>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</si>
  <si>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</si>
  <si>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</si>
  <si>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</si>
  <si>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</si>
  <si>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</si>
  <si>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</si>
  <si>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</si>
  <si>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</si>
  <si>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</si>
  <si>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</si>
  <si>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</si>
  <si>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</si>
  <si>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</si>
  <si>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</si>
  <si>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</si>
  <si>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</si>
  <si>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</si>
  <si>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</si>
  <si>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</si>
  <si>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</si>
  <si>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</si>
  <si>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</si>
  <si>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</si>
  <si>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</si>
  <si>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</si>
  <si>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</si>
  <si>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</si>
  <si>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</si>
  <si>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</si>
  <si>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</si>
  <si>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</si>
  <si>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</si>
  <si>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</si>
  <si>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</si>
  <si>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</si>
  <si>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</si>
  <si>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</si>
  <si>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</si>
  <si>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</si>
  <si>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</si>
  <si>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</si>
  <si>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</si>
  <si>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</si>
  <si>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</si>
  <si>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</si>
  <si>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</si>
  <si>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</si>
  <si>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</si>
  <si>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</si>
  <si>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</si>
  <si>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</si>
  <si>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</si>
  <si>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</si>
  <si>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</si>
  <si>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</si>
  <si>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</si>
  <si>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</si>
  <si>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</si>
  <si>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</si>
  <si>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Town of Carrboro</t>
  </si>
  <si>
    <t>Tina Moon</t>
  </si>
  <si>
    <t>cmoon@townofcarrboro.org</t>
  </si>
  <si>
    <t xml:space="preserve">Improved safety and customer service may be reported from future Chapel Hill Transit user surveys. </t>
  </si>
  <si>
    <t>Estes Drive Bike-Ped Improvements</t>
  </si>
  <si>
    <t>FY 2018</t>
  </si>
  <si>
    <t>The Town anticipates intitiating the muncipal agreement process in FY 2018, depending on the schedule for the corridor study (18TOC_CO2).</t>
  </si>
  <si>
    <t>Transit funds earmarked for design and construction of the project are intended to be applied toward the local match.  Additional local funds have not been identified for this project to cover the shortfall if the transit funds are withheld.</t>
  </si>
  <si>
    <t>Initiation and completion of preliminary design (construction authorization)</t>
  </si>
  <si>
    <t>Advertisement of bid and selection of contractor</t>
  </si>
  <si>
    <t>Project completion</t>
  </si>
  <si>
    <t>Town of Carrboro &amp; Town of Chapel Hill, Estes Drive (SR 1780)</t>
  </si>
  <si>
    <t>More than 1,279 residents live within 1/2 mile (the walking service area) of the corridor, including lower income residents in apartments.  Carrboro Elementary School is within the 1/2 mile walk area.</t>
  </si>
  <si>
    <t>Bike-ped improvements to Estes Drive is included in the Carrboro Safe Routes to School Plan, Sidewalk policy, 2014-2020 Local Priority List and SPOT 3.0 bicycle and pedestrian list.</t>
  </si>
  <si>
    <t xml:space="preserve">  Other (Describe) Required local match*</t>
  </si>
  <si>
    <t xml:space="preserve">Estes Drive is currently served by Chapel Hill Transit routes F, CW, N, CW Saturday and JN Saturday.  It is has high traffic counts during peak hours and is heavily used by cyclists but does not have adequate bike-ped facilities or bus stop facilities (bench/shelter).  The road is classified as an arterial, intended to serve as an avenue for the circulation of traffic into, and out of town and carries high volumes of traffic.  </t>
  </si>
  <si>
    <r>
      <t xml:space="preserve">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t>
    </r>
    <r>
      <rPr>
        <u/>
        <sz val="11"/>
        <color theme="1" tint="0.249977111117893"/>
        <rFont val="Calibri"/>
        <family val="2"/>
        <scheme val="minor"/>
      </rPr>
      <t>$37,203</t>
    </r>
    <r>
      <rPr>
        <sz val="11"/>
        <color theme="1" tint="0.249977111117893"/>
        <rFont val="Calibri"/>
        <family val="2"/>
        <scheme val="minor"/>
      </rPr>
      <t xml:space="preserve"> of Transit Tax revenue funds have been earmarked for </t>
    </r>
    <r>
      <rPr>
        <u/>
        <sz val="11"/>
        <color theme="1" tint="0.249977111117893"/>
        <rFont val="Calibri"/>
        <family val="2"/>
        <scheme val="minor"/>
      </rPr>
      <t>FY 2018</t>
    </r>
    <r>
      <rPr>
        <sz val="11"/>
        <color theme="1" tint="0.249977111117893"/>
        <rFont val="Calibri"/>
        <family val="2"/>
        <scheme val="minor"/>
      </rPr>
      <t xml:space="preserve">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t>
    </r>
  </si>
  <si>
    <r>
      <t xml:space="preserve">The financial estimates in F.1 and F.3 reflect funding for the entire project from North Greensboro Street to Martin Luther King Boulevard.  80% of the total project costs for Carrboro and Chapel Hill have been programmed in the FY2018-2027 TIP using federal TAP funds.  Transit tax district funds (approved as part of the Orange County Transit Plan) would be applied toward the local match for the Carrboro portion of the Estes Drive bike-ped project (approximately $1,094,527 for design, ROW and construction), with the following breakdown: </t>
    </r>
    <r>
      <rPr>
        <u/>
        <sz val="11"/>
        <color theme="1" tint="0.249977111117893"/>
        <rFont val="Calibri"/>
        <family val="2"/>
        <scheme val="minor"/>
      </rPr>
      <t>$37,203 for FY 2018</t>
    </r>
    <r>
      <rPr>
        <sz val="11"/>
        <color theme="1" tint="0.249977111117893"/>
        <rFont val="Calibri"/>
        <family val="2"/>
        <scheme val="minor"/>
      </rPr>
      <t xml:space="preserve"> to be applied toward the local match for the design work, </t>
    </r>
    <r>
      <rPr>
        <u/>
        <sz val="11"/>
        <color theme="1" tint="0.249977111117893"/>
        <rFont val="Calibri"/>
        <family val="2"/>
        <scheme val="minor"/>
      </rPr>
      <t>$10,426 for FY 2020</t>
    </r>
    <r>
      <rPr>
        <sz val="11"/>
        <color theme="1" tint="0.249977111117893"/>
        <rFont val="Calibri"/>
        <family val="2"/>
        <scheme val="minor"/>
      </rPr>
      <t xml:space="preserve"> toward ROW acquisition and </t>
    </r>
    <r>
      <rPr>
        <u/>
        <sz val="11"/>
        <color theme="1" tint="0.249977111117893"/>
        <rFont val="Calibri"/>
        <family val="2"/>
        <scheme val="minor"/>
      </rPr>
      <t>$202,381 in FY 2021</t>
    </r>
    <r>
      <rPr>
        <sz val="11"/>
        <color theme="1" tint="0.249977111117893"/>
        <rFont val="Calibri"/>
        <family val="2"/>
        <scheme val="minor"/>
      </rPr>
      <t>, for construction.</t>
    </r>
  </si>
  <si>
    <t>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</si>
</sst>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u/>
      <sz val="11"/>
      <color theme="1" tint="0.249977111117893"/>
      <name val="Calibri"/>
      <family val="2"/>
      <scheme val="minor"/>
    </font>
    <font>
      <sz val="11"/>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4">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88" fillId="12" borderId="32" xfId="1" applyNumberFormat="1" applyFont="1" applyFill="1" applyBorder="1" applyAlignment="1" applyProtection="1">
      <alignment horizontal="left" vertical="center" wrapText="1"/>
      <protection locked="0"/>
    </xf>
    <xf numFmtId="0" fontId="32" fillId="12" borderId="33" xfId="1" applyNumberFormat="1" applyFont="1" applyFill="1" applyBorder="1" applyAlignment="1" applyProtection="1">
      <alignment horizontal="left" vertical="center" wrapText="1"/>
      <protection locked="0"/>
    </xf>
    <xf numFmtId="0" fontId="32" fillId="12" borderId="34" xfId="1" applyNumberFormat="1" applyFont="1" applyFill="1" applyBorder="1" applyAlignment="1" applyProtection="1">
      <alignment horizontal="left" vertical="center" wrapText="1"/>
      <protection locked="0"/>
    </xf>
    <xf numFmtId="0" fontId="8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121489824"/>
        <c:axId val="121489264"/>
      </c:barChart>
      <c:catAx>
        <c:axId val="12148982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1489264"/>
        <c:crosses val="autoZero"/>
        <c:auto val="1"/>
        <c:lblAlgn val="ctr"/>
        <c:lblOffset val="100"/>
        <c:noMultiLvlLbl val="0"/>
      </c:catAx>
      <c:valAx>
        <c:axId val="121489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214898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199953120"/>
        <c:axId val="379749536"/>
      </c:barChart>
      <c:catAx>
        <c:axId val="19995312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79749536"/>
        <c:crosses val="autoZero"/>
        <c:auto val="1"/>
        <c:lblAlgn val="ctr"/>
        <c:lblOffset val="100"/>
        <c:noMultiLvlLbl val="0"/>
      </c:catAx>
      <c:valAx>
        <c:axId val="3797495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99953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379753456"/>
        <c:axId val="379754016"/>
      </c:barChart>
      <c:catAx>
        <c:axId val="3797534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79754016"/>
        <c:crosses val="autoZero"/>
        <c:auto val="1"/>
        <c:lblAlgn val="ctr"/>
        <c:lblOffset val="100"/>
        <c:noMultiLvlLbl val="0"/>
      </c:catAx>
      <c:valAx>
        <c:axId val="379754016"/>
        <c:scaling>
          <c:orientation val="minMax"/>
        </c:scaling>
        <c:delete val="1"/>
        <c:axPos val="l"/>
        <c:numFmt formatCode="_(&quot;$&quot;* #,##0_);_(&quot;$&quot;* \(#,##0\);_(&quot;$&quot;* &quot;-&quot;??_);_(@_)" sourceLinked="1"/>
        <c:majorTickMark val="none"/>
        <c:minorTickMark val="none"/>
        <c:tickLblPos val="nextTo"/>
        <c:crossAx val="3797534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192000</c:v>
                </c:pt>
              </c:numCache>
            </c:numRef>
          </c:val>
        </c:ser>
        <c:dLbls>
          <c:dLblPos val="ctr"/>
          <c:showLegendKey val="0"/>
          <c:showVal val="1"/>
          <c:showCatName val="0"/>
          <c:showSerName val="0"/>
          <c:showPercent val="0"/>
          <c:showBubbleSize val="0"/>
        </c:dLbls>
        <c:gapWidth val="79"/>
        <c:axId val="292861168"/>
        <c:axId val="292861728"/>
      </c:barChart>
      <c:catAx>
        <c:axId val="2928611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2861728"/>
        <c:crosses val="autoZero"/>
        <c:auto val="1"/>
        <c:lblAlgn val="ctr"/>
        <c:lblOffset val="100"/>
        <c:noMultiLvlLbl val="0"/>
      </c:catAx>
      <c:valAx>
        <c:axId val="292861728"/>
        <c:scaling>
          <c:orientation val="minMax"/>
        </c:scaling>
        <c:delete val="1"/>
        <c:axPos val="l"/>
        <c:numFmt formatCode="_(&quot;$&quot;* #,##0_);_(&quot;$&quot;* \(#,##0\);_(&quot;$&quot;* &quot;-&quot;??_);_(@_)" sourceLinked="1"/>
        <c:majorTickMark val="none"/>
        <c:minorTickMark val="none"/>
        <c:tickLblPos val="nextTo"/>
        <c:crossAx val="29286116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192000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checked="Checked"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29093" y="9123044"/>
              <a:ext cx="2395884" cy="201630"/>
              <a:chOff x="5533120" y="9125334"/>
              <a:chExt cx="2403095" cy="204186"/>
            </a:xfrm>
          </xdr:grpSpPr>
          <xdr:sp macro="" textlink="">
            <xdr:nvSpPr>
              <xdr:cNvPr id="2075" name="Check Box 27" hidden="1">
                <a:extLst>
                  <a:ext uri="{63B3BB69-23CF-44E3-9099-C40C66FF867C}">
                    <a14:compatExt spid="_x0000_s2075"/>
                  </a:ext>
                </a:extLst>
              </xdr:cNvPr>
              <xdr:cNvSpPr/>
            </xdr:nvSpPr>
            <xdr:spPr bwMode="auto">
              <a:xfrm>
                <a:off x="6831159" y="9125482"/>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34"/>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3405" y="8772525"/>
              <a:ext cx="4738482" cy="180975"/>
              <a:chOff x="4372805" y="8739395"/>
              <a:chExt cx="4743448" cy="180975"/>
            </a:xfrm>
          </xdr:grpSpPr>
          <xdr:sp macro="" textlink="">
            <xdr:nvSpPr>
              <xdr:cNvPr id="2095" name="Check Box 47" hidden="1">
                <a:extLst>
                  <a:ext uri="{63B3BB69-23CF-44E3-9099-C40C66FF867C}">
                    <a14:compatExt spid="_x0000_s2095"/>
                  </a:ext>
                </a:extLst>
              </xdr:cNvPr>
              <xdr:cNvSpPr/>
            </xdr:nvSpPr>
            <xdr:spPr bwMode="auto">
              <a:xfrm>
                <a:off x="4372805"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79"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78630" y="6532245"/>
              <a:ext cx="4882243" cy="1306830"/>
              <a:chOff x="4269171" y="6512801"/>
              <a:chExt cx="4880930" cy="130655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2"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291797" y="10344150"/>
              <a:ext cx="3339421" cy="161925"/>
              <a:chOff x="5305243" y="10346370"/>
              <a:chExt cx="3350180" cy="161925"/>
            </a:xfrm>
          </xdr:grpSpPr>
          <xdr:sp macro="" textlink="">
            <xdr:nvSpPr>
              <xdr:cNvPr id="2113" name="Check Box 65" hidden="1">
                <a:extLst>
                  <a:ext uri="{63B3BB69-23CF-44E3-9099-C40C66FF867C}">
                    <a14:compatExt spid="_x0000_s2113"/>
                  </a:ext>
                </a:extLst>
              </xdr:cNvPr>
              <xdr:cNvSpPr/>
            </xdr:nvSpPr>
            <xdr:spPr bwMode="auto">
              <a:xfrm>
                <a:off x="5305243"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70"/>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51320" y="25150287"/>
              <a:ext cx="2403027" cy="205916"/>
              <a:chOff x="5533084" y="9125444"/>
              <a:chExt cx="2403117" cy="204074"/>
            </a:xfrm>
          </xdr:grpSpPr>
          <xdr:sp macro="" textlink="">
            <xdr:nvSpPr>
              <xdr:cNvPr id="2117" name="Check Box 69" hidden="1">
                <a:extLst>
                  <a:ext uri="{63B3BB69-23CF-44E3-9099-C40C66FF867C}">
                    <a14:compatExt spid="_x0000_s2117"/>
                  </a:ext>
                </a:extLst>
              </xdr:cNvPr>
              <xdr:cNvSpPr/>
            </xdr:nvSpPr>
            <xdr:spPr bwMode="auto">
              <a:xfrm>
                <a:off x="6831149" y="9125482"/>
                <a:ext cx="1105052"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4"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7" Type="http://schemas.openxmlformats.org/officeDocument/2006/relationships/revisionLog" Target="revisionLog1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6A198CF-01B4-4625-96DE-E87E1048D7A3}" diskRevisions="1" revisionId="201" version="6" protected="1">
  <header guid="{D6A198CF-01B4-4625-96DE-E87E1048D7A3}" dateTime="2017-12-15T12:46:09" maxSheetId="12" userName="Christina Moon" r:id="rId17" minRId="190">
    <sheetIdMap count="11">
      <sheetId val="1"/>
      <sheetId val="2"/>
      <sheetId val="3"/>
      <sheetId val="4"/>
      <sheetId val="5"/>
      <sheetId val="6"/>
      <sheetId val="7"/>
      <sheetId val="8"/>
      <sheetId val="9"/>
      <sheetId val="10"/>
      <sheetId val="11"/>
    </sheetIdMap>
  </header>
</header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0" sId="1">
    <oc r="G22" t="inlineStr">
      <is>
        <t>Bike-Ped improvements for Estes Drive (TIP # EB-5886) will improve levels of service and safety for riders of the 5 existing Chapel Hill Transit routes, improve access to Wilson Park and improve safety for cyclists and pedestrians traveling along the corridor--the main corridor connecting Chapel Hill and Carrboro.</t>
      </is>
    </oc>
    <nc r="G22" t="inlineStr">
      <is>
        <t>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t>
      </is>
    </nc>
  </rcc>
  <rcv guid="{DD8B0582-F4C5-4735-BE31-C00FB856E242}" action="delete"/>
  <rdn rId="0" localSheetId="1" customView="1" name="Z_DD8B0582_F4C5_4735_BE31_C00FB856E242_.wvu.PrintArea" hidden="1" oldHidden="1">
    <formula>'FY19 Project Request '!$A$1:$K$148</formula>
    <oldFormula>'FY19 Project Request '!$A$1:$K$148</oldFormula>
  </rdn>
  <rdn rId="0" localSheetId="1" customView="1" name="Z_DD8B0582_F4C5_4735_BE31_C00FB856E242_.wvu.Rows" hidden="1" oldHidden="1">
    <formula>'FY19 Project Request '!$93:$96</formula>
    <oldFormula>'FY19 Project Request '!$93:$96</oldFormula>
  </rdn>
  <rdn rId="0" localSheetId="1" customView="1" name="Z_DD8B0582_F4C5_4735_BE31_C00FB856E242_.wvu.FilterData" hidden="1" oldHidden="1">
    <formula>'FY19 Project Request '!$X$3:$X$12</formula>
    <oldFormula>'FY19 Project Request '!$X$3:$X$12</oldFormula>
  </rdn>
  <rdn rId="0" localSheetId="2" customView="1" name="Z_DD8B0582_F4C5_4735_BE31_C00FB856E242_.wvu.PrintArea" hidden="1" oldHidden="1">
    <formula>'FY19 Project Reporting'!$A$1:$K$65</formula>
    <oldFormula>'FY19 Project Reporting'!$A$1:$K$65</oldFormula>
  </rdn>
  <rdn rId="0" localSheetId="2" customView="1" name="Z_DD8B0582_F4C5_4735_BE31_C00FB856E242_.wvu.Cols" hidden="1" oldHidden="1">
    <formula>'FY19 Project Reporting'!$V:$AD</formula>
    <oldFormula>'FY19 Project Reporting'!$V:$AD</oldFormula>
  </rdn>
  <rdn rId="0" localSheetId="3" customView="1" name="Z_DD8B0582_F4C5_4735_BE31_C00FB856E242_.wvu.PrintArea" hidden="1" oldHidden="1">
    <formula>'Exhibit A'!$A$1:$K$44</formula>
    <oldFormula>'Exhibit A'!$A$1:$K$44</oldFormula>
  </rdn>
  <rdn rId="0" localSheetId="3" customView="1" name="Z_DD8B0582_F4C5_4735_BE31_C00FB856E242_.wvu.Cols" hidden="1" oldHidden="1">
    <formula>'Exhibit A'!$V:$AC</formula>
    <oldFormula>'Exhibit A'!$V:$AC</oldFormula>
  </rdn>
  <rdn rId="0" localSheetId="4" customView="1" name="Z_DD8B0582_F4C5_4735_BE31_C00FB856E242_.wvu.PrintArea" hidden="1" oldHidden="1">
    <formula>'ProjReq Instructions'!$A$1:$C$192</formula>
    <oldFormula>'ProjReq Instructions'!$A$1:$C$192</oldFormula>
  </rdn>
  <rdn rId="0" localSheetId="5" customView="1" name="Z_DD8B0582_F4C5_4735_BE31_C00FB856E242_.wvu.PrintArea" hidden="1" oldHidden="1">
    <formula>'ProjReport Instructions'!$A$1:$C$62</formula>
    <oldFormula>'ProjReport Instructions'!$A$1:$C$62</oldFormula>
  </rdn>
  <rdn rId="0" localSheetId="6" customView="1" name="Z_DD8B0582_F4C5_4735_BE31_C00FB856E242_.wvu.PrintArea" hidden="1" oldHidden="1">
    <formula>'FY19 Exhibit A - Draft'!$A$1:$K$63</formula>
    <oldFormula>'FY19 Exhibit A - Draft'!$A$1:$K$63</oldFormula>
  </rdn>
  <rdn rId="0" localSheetId="7" customView="1" name="Z_DD8B0582_F4C5_4735_BE31_C00FB856E242_.wvu.Rows" hidden="1" oldHidden="1">
    <formula>'End-of-Year Reconciliations'!$22:$27</formula>
    <oldFormula>'End-of-Year Reconciliations'!$22:$27</oldFormula>
  </rdn>
  <rcv guid="{DD8B0582-F4C5-4735-BE31-C00FB856E242}"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33" zoomScale="125" zoomScaleNormal="85" zoomScaleSheetLayoutView="125" workbookViewId="0">
      <selection activeCell="K27" sqref="K2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1" t="s">
        <v>193</v>
      </c>
      <c r="C1" s="292"/>
      <c r="D1" s="285" t="s">
        <v>164</v>
      </c>
      <c r="E1" s="286"/>
      <c r="F1" s="286"/>
      <c r="G1" s="286"/>
      <c r="H1" s="287"/>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89" t="str">
        <f>CONCATENATE(C3,C4,"_",C5,C6)</f>
        <v>18TOC_CD3</v>
      </c>
      <c r="C2" s="290"/>
      <c r="D2" s="283" t="s">
        <v>117</v>
      </c>
      <c r="E2" s="284"/>
      <c r="F2" s="284"/>
      <c r="G2" s="284"/>
      <c r="H2" s="284"/>
      <c r="I2" s="293" t="s">
        <v>102</v>
      </c>
      <c r="J2" s="29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3" t="s">
        <v>115</v>
      </c>
      <c r="E3" s="283"/>
      <c r="F3" s="283"/>
      <c r="G3" s="283"/>
      <c r="H3" s="283"/>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361</v>
      </c>
      <c r="D4" s="288" t="s">
        <v>143</v>
      </c>
      <c r="E4" s="283"/>
      <c r="F4" s="283"/>
      <c r="G4" s="283"/>
      <c r="H4" s="283"/>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3</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1" t="s">
        <v>133</v>
      </c>
      <c r="C8" s="251"/>
      <c r="D8" s="251"/>
      <c r="E8" s="251"/>
      <c r="F8" s="251"/>
      <c r="G8" s="251"/>
      <c r="H8" s="251"/>
      <c r="I8" s="251"/>
      <c r="J8" s="251"/>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3" t="s">
        <v>34</v>
      </c>
      <c r="C10" s="263"/>
      <c r="D10" s="263" t="s">
        <v>35</v>
      </c>
      <c r="E10" s="263"/>
      <c r="F10" s="263" t="s">
        <v>36</v>
      </c>
      <c r="G10" s="263"/>
      <c r="H10" s="263"/>
      <c r="I10" s="263" t="s">
        <v>272</v>
      </c>
      <c r="J10" s="263"/>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56" t="s">
        <v>366</v>
      </c>
      <c r="C11" s="256"/>
      <c r="D11" s="256" t="s">
        <v>362</v>
      </c>
      <c r="E11" s="256"/>
      <c r="F11" s="255" t="s">
        <v>363</v>
      </c>
      <c r="G11" s="255"/>
      <c r="H11" s="255"/>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364</v>
      </c>
      <c r="G12" s="255"/>
      <c r="H12" s="255"/>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3" t="s">
        <v>39</v>
      </c>
      <c r="C13" s="263"/>
      <c r="D13" s="263" t="s">
        <v>40</v>
      </c>
      <c r="E13" s="263"/>
      <c r="F13" s="263" t="s">
        <v>96</v>
      </c>
      <c r="G13" s="263"/>
      <c r="H13" s="263"/>
      <c r="I13" s="263" t="s">
        <v>273</v>
      </c>
      <c r="J13" s="263"/>
      <c r="K13" s="42"/>
      <c r="L13" s="42"/>
      <c r="M13" s="42"/>
      <c r="N13" s="42"/>
      <c r="O13" s="42"/>
      <c r="P13" s="42"/>
      <c r="Q13" s="42"/>
      <c r="R13" s="42"/>
      <c r="S13" s="42"/>
      <c r="T13" s="42"/>
      <c r="U13" s="42"/>
      <c r="V13" s="42"/>
      <c r="W13" s="161"/>
      <c r="X13" s="161"/>
      <c r="AA13" s="182">
        <v>11</v>
      </c>
    </row>
    <row r="14" spans="1:29" ht="15.75" customHeight="1" x14ac:dyDescent="0.25">
      <c r="A14" s="45"/>
      <c r="B14" s="274" t="s">
        <v>367</v>
      </c>
      <c r="C14" s="274"/>
      <c r="D14" s="274" t="s">
        <v>279</v>
      </c>
      <c r="E14" s="274"/>
      <c r="F14" s="256" t="s">
        <v>368</v>
      </c>
      <c r="G14" s="256"/>
      <c r="H14" s="256"/>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4"/>
      <c r="C15" s="274"/>
      <c r="D15" s="274"/>
      <c r="E15" s="274"/>
      <c r="F15" s="256"/>
      <c r="G15" s="256"/>
      <c r="H15" s="256"/>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8" t="s">
        <v>90</v>
      </c>
      <c r="C16" s="268"/>
      <c r="D16" s="275" t="s">
        <v>118</v>
      </c>
      <c r="E16" s="275"/>
      <c r="F16" s="275"/>
      <c r="G16" s="275"/>
      <c r="H16" s="275"/>
      <c r="I16" s="275"/>
      <c r="J16" s="275"/>
      <c r="K16" s="42"/>
      <c r="L16" s="42"/>
      <c r="M16" s="42"/>
      <c r="N16" s="42"/>
      <c r="O16" s="42"/>
      <c r="P16" s="42"/>
      <c r="Q16" s="42"/>
      <c r="R16" s="42"/>
      <c r="S16" s="42"/>
      <c r="T16" s="42"/>
      <c r="U16" s="42"/>
      <c r="V16" s="42"/>
      <c r="W16" s="161"/>
      <c r="X16" s="161"/>
      <c r="AA16" s="182">
        <v>14</v>
      </c>
    </row>
    <row r="17" spans="1:27" ht="102.75" customHeight="1" x14ac:dyDescent="0.25">
      <c r="A17" s="45"/>
      <c r="B17" s="269" t="s">
        <v>378</v>
      </c>
      <c r="C17" s="269"/>
      <c r="D17" s="269"/>
      <c r="E17" s="269"/>
      <c r="F17" s="269"/>
      <c r="G17" s="269"/>
      <c r="H17" s="269"/>
      <c r="I17" s="269"/>
      <c r="J17" s="26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2" t="s">
        <v>373</v>
      </c>
      <c r="C22" s="262"/>
      <c r="D22" s="262" t="s">
        <v>374</v>
      </c>
      <c r="E22" s="262"/>
      <c r="F22" s="262"/>
      <c r="G22" s="259" t="s">
        <v>380</v>
      </c>
      <c r="H22" s="260"/>
      <c r="I22" s="260"/>
      <c r="J22" s="261"/>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1</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4" t="s">
        <v>235</v>
      </c>
      <c r="C29" s="254"/>
      <c r="D29" s="254"/>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7" t="s">
        <v>223</v>
      </c>
      <c r="C36" s="257"/>
      <c r="D36" s="257"/>
      <c r="E36" s="257"/>
      <c r="F36" s="257"/>
      <c r="G36" s="257"/>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7" t="s">
        <v>119</v>
      </c>
      <c r="C37" s="267"/>
      <c r="D37" s="267"/>
      <c r="E37" s="267"/>
      <c r="F37" s="267"/>
      <c r="G37" s="267"/>
      <c r="H37" s="267"/>
      <c r="I37" s="267"/>
      <c r="J37" s="267"/>
      <c r="K37" s="42"/>
      <c r="L37" s="42"/>
      <c r="M37" s="42"/>
      <c r="N37" s="42"/>
      <c r="O37" s="42"/>
      <c r="P37" s="42"/>
      <c r="Q37" s="42"/>
      <c r="R37" s="42"/>
      <c r="S37" s="42"/>
      <c r="T37" s="42"/>
      <c r="U37" s="42"/>
      <c r="V37" s="42"/>
      <c r="X37" s="161"/>
    </row>
    <row r="38" spans="1:34" ht="33" customHeight="1" x14ac:dyDescent="0.25">
      <c r="A38" s="76"/>
      <c r="B38" s="264"/>
      <c r="C38" s="265"/>
      <c r="D38" s="265"/>
      <c r="E38" s="265"/>
      <c r="F38" s="265"/>
      <c r="G38" s="265"/>
      <c r="H38" s="265"/>
      <c r="I38" s="265"/>
      <c r="J38" s="266"/>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7" t="s">
        <v>358</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7" t="s">
        <v>123</v>
      </c>
      <c r="C42" s="257"/>
      <c r="D42" s="257"/>
      <c r="E42" s="257"/>
      <c r="F42" s="257"/>
      <c r="G42" s="257"/>
      <c r="H42" s="257"/>
      <c r="I42" s="257"/>
      <c r="J42" s="257"/>
      <c r="K42" s="44"/>
      <c r="L42" s="44"/>
      <c r="M42" s="44"/>
      <c r="N42" s="44"/>
      <c r="O42" s="44"/>
      <c r="P42" s="44"/>
      <c r="Q42" s="44"/>
      <c r="R42" s="44"/>
      <c r="S42" s="44"/>
      <c r="T42" s="44"/>
      <c r="U42" s="44"/>
      <c r="V42" s="44"/>
      <c r="W42" s="223" t="s">
        <v>349</v>
      </c>
      <c r="X42" s="162" t="b">
        <v>1</v>
      </c>
    </row>
    <row r="43" spans="1:34" ht="53.25" customHeight="1" x14ac:dyDescent="0.25">
      <c r="A43" s="76"/>
      <c r="B43" s="264" t="s">
        <v>377</v>
      </c>
      <c r="C43" s="265"/>
      <c r="D43" s="265"/>
      <c r="E43" s="265"/>
      <c r="F43" s="265"/>
      <c r="G43" s="265"/>
      <c r="H43" s="265"/>
      <c r="I43" s="265"/>
      <c r="J43" s="266"/>
      <c r="K43" s="42"/>
      <c r="L43" s="42"/>
      <c r="M43" s="42"/>
      <c r="N43" s="42"/>
      <c r="O43" s="42"/>
      <c r="P43" s="42"/>
      <c r="Q43" s="42"/>
      <c r="R43" s="42"/>
      <c r="S43" s="42"/>
      <c r="T43" s="42"/>
      <c r="U43" s="42"/>
      <c r="V43" s="42"/>
      <c r="W43" s="161"/>
      <c r="X43" s="161"/>
    </row>
    <row r="44" spans="1:34" s="40" customFormat="1" x14ac:dyDescent="0.25">
      <c r="A44" s="76" t="s">
        <v>144</v>
      </c>
      <c r="B44" s="257" t="s">
        <v>209</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64" t="s">
        <v>369</v>
      </c>
      <c r="C45" s="265"/>
      <c r="D45" s="265"/>
      <c r="E45" s="265"/>
      <c r="F45" s="265"/>
      <c r="G45" s="265"/>
      <c r="H45" s="265"/>
      <c r="I45" s="265"/>
      <c r="J45" s="266"/>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7" t="s">
        <v>124</v>
      </c>
      <c r="C47" s="257"/>
      <c r="D47" s="257"/>
      <c r="E47" s="257"/>
      <c r="F47" s="257"/>
      <c r="G47" s="257"/>
      <c r="H47" s="257"/>
      <c r="I47" s="257"/>
      <c r="J47" s="257"/>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296</v>
      </c>
      <c r="C48" s="271"/>
      <c r="D48" s="272" t="s">
        <v>370</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295</v>
      </c>
      <c r="C49" s="271"/>
      <c r="D49" s="272" t="s">
        <v>371</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t="s">
        <v>297</v>
      </c>
      <c r="C50" s="271"/>
      <c r="D50" s="272" t="s">
        <v>372</v>
      </c>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8" t="s">
        <v>152</v>
      </c>
      <c r="C57" s="258"/>
      <c r="D57" s="258"/>
      <c r="E57" s="258"/>
      <c r="F57" s="258"/>
      <c r="G57" s="258"/>
      <c r="H57" s="258"/>
      <c r="I57" s="258"/>
      <c r="J57" s="258"/>
      <c r="K57" s="42"/>
      <c r="L57" s="42"/>
      <c r="M57" s="42"/>
      <c r="N57" s="42"/>
      <c r="O57" s="42"/>
      <c r="P57" s="42"/>
      <c r="Q57" s="42"/>
      <c r="R57" s="42"/>
      <c r="S57" s="42"/>
      <c r="T57" s="42"/>
      <c r="U57" s="42"/>
      <c r="V57" s="42"/>
      <c r="W57" s="161"/>
      <c r="X57" s="161"/>
      <c r="AA57" s="193" t="s">
        <v>283</v>
      </c>
    </row>
    <row r="58" spans="1:34" ht="28.5" customHeight="1" outlineLevel="1" x14ac:dyDescent="0.25">
      <c r="A58" s="42"/>
      <c r="B58" s="264" t="s">
        <v>365</v>
      </c>
      <c r="C58" s="265"/>
      <c r="D58" s="265"/>
      <c r="E58" s="265"/>
      <c r="F58" s="265"/>
      <c r="G58" s="265"/>
      <c r="H58" s="265"/>
      <c r="I58" s="265"/>
      <c r="J58" s="266"/>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8" t="s">
        <v>153</v>
      </c>
      <c r="C62" s="258"/>
      <c r="D62" s="258"/>
      <c r="E62" s="258"/>
      <c r="F62" s="258"/>
      <c r="G62" s="258"/>
      <c r="H62" s="258"/>
      <c r="I62" s="258"/>
      <c r="J62" s="258"/>
      <c r="K62" s="42"/>
      <c r="L62" s="42"/>
      <c r="M62" s="42"/>
      <c r="N62" s="42"/>
      <c r="O62" s="42"/>
      <c r="P62" s="42"/>
      <c r="Q62" s="42"/>
      <c r="R62" s="42"/>
      <c r="S62" s="42"/>
      <c r="T62" s="42"/>
      <c r="U62" s="42"/>
      <c r="V62" s="42"/>
      <c r="AA62" s="193" t="s">
        <v>289</v>
      </c>
    </row>
    <row r="63" spans="1:34" ht="27" customHeight="1" outlineLevel="1" x14ac:dyDescent="0.25">
      <c r="A63" s="76"/>
      <c r="B63" s="264"/>
      <c r="C63" s="265"/>
      <c r="D63" s="265"/>
      <c r="E63" s="265"/>
      <c r="F63" s="265"/>
      <c r="G63" s="265"/>
      <c r="H63" s="265"/>
      <c r="I63" s="265"/>
      <c r="J63" s="266"/>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8" t="s">
        <v>156</v>
      </c>
      <c r="C65" s="258"/>
      <c r="D65" s="258"/>
      <c r="E65" s="258"/>
      <c r="F65" s="258"/>
      <c r="G65" s="258"/>
      <c r="H65" s="258"/>
      <c r="I65" s="258"/>
      <c r="J65" s="258"/>
      <c r="K65" s="44"/>
      <c r="L65" s="44"/>
      <c r="M65" s="44"/>
      <c r="N65" s="44"/>
      <c r="O65" s="44"/>
      <c r="P65" s="44"/>
      <c r="Q65" s="44"/>
      <c r="R65" s="44"/>
      <c r="S65" s="44"/>
      <c r="T65" s="44"/>
      <c r="U65" s="44"/>
      <c r="V65" s="44"/>
      <c r="AA65" s="193" t="s">
        <v>291</v>
      </c>
    </row>
    <row r="66" spans="1:27" ht="23.45" customHeight="1" outlineLevel="1" x14ac:dyDescent="0.25">
      <c r="A66" s="76"/>
      <c r="B66" s="57"/>
      <c r="C66" s="253" t="s">
        <v>74</v>
      </c>
      <c r="D66" s="253"/>
      <c r="E66" s="253"/>
      <c r="F66" s="295"/>
      <c r="G66" s="295"/>
      <c r="H66" s="295"/>
      <c r="I66" s="295"/>
      <c r="J66" s="295"/>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5"/>
      <c r="G67" s="295"/>
      <c r="H67" s="295"/>
      <c r="I67" s="295"/>
      <c r="J67" s="295"/>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5"/>
      <c r="G68" s="295"/>
      <c r="H68" s="295"/>
      <c r="I68" s="295"/>
      <c r="J68" s="295"/>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5"/>
      <c r="G69" s="295"/>
      <c r="H69" s="295"/>
      <c r="I69" s="295"/>
      <c r="J69" s="295"/>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5"/>
      <c r="G70" s="295"/>
      <c r="H70" s="295"/>
      <c r="I70" s="295"/>
      <c r="J70" s="295"/>
      <c r="K70" s="42"/>
      <c r="L70" s="42"/>
      <c r="M70" s="42"/>
      <c r="N70" s="42"/>
      <c r="O70" s="42"/>
      <c r="P70" s="42"/>
      <c r="Q70" s="42"/>
      <c r="R70" s="42"/>
      <c r="S70" s="42"/>
      <c r="T70" s="42"/>
      <c r="U70" s="42"/>
      <c r="V70" s="42"/>
    </row>
    <row r="71" spans="1:27" ht="23.45" customHeight="1" outlineLevel="1" x14ac:dyDescent="0.25">
      <c r="A71" s="76"/>
      <c r="B71" s="57"/>
      <c r="C71" s="253" t="s">
        <v>120</v>
      </c>
      <c r="D71" s="253"/>
      <c r="E71" s="253"/>
      <c r="F71" s="295"/>
      <c r="G71" s="295"/>
      <c r="H71" s="295"/>
      <c r="I71" s="295"/>
      <c r="J71" s="295"/>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5"/>
      <c r="G72" s="295"/>
      <c r="H72" s="295"/>
      <c r="I72" s="295"/>
      <c r="J72" s="29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4" t="s">
        <v>157</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64"/>
      <c r="C75" s="265"/>
      <c r="D75" s="265"/>
      <c r="E75" s="265"/>
      <c r="F75" s="265"/>
      <c r="G75" s="265"/>
      <c r="H75" s="265"/>
      <c r="I75" s="265"/>
      <c r="J75" s="266"/>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8" t="s">
        <v>159</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64"/>
      <c r="C79" s="265"/>
      <c r="D79" s="265"/>
      <c r="E79" s="265"/>
      <c r="F79" s="265"/>
      <c r="G79" s="265"/>
      <c r="H79" s="265"/>
      <c r="I79" s="265"/>
      <c r="J79" s="266"/>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7" t="s">
        <v>160</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64" t="s">
        <v>375</v>
      </c>
      <c r="C84" s="265"/>
      <c r="D84" s="265"/>
      <c r="E84" s="265"/>
      <c r="F84" s="265"/>
      <c r="G84" s="265"/>
      <c r="H84" s="265"/>
      <c r="I84" s="265"/>
      <c r="J84" s="266"/>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7" t="s">
        <v>125</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122</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0" t="s">
        <v>101</v>
      </c>
      <c r="C91" s="280"/>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2" t="s">
        <v>116</v>
      </c>
      <c r="C92" s="252"/>
      <c r="D92" s="66">
        <f>(D127+D139)-SUM(D101)</f>
        <v>0</v>
      </c>
      <c r="E92" s="66">
        <f>(E127+E139)-SUM(E101)</f>
        <v>0</v>
      </c>
      <c r="F92" s="66">
        <f t="shared" ref="F92:I92" si="1">(F127+F139)-SUM(F101)</f>
        <v>0</v>
      </c>
      <c r="G92" s="66">
        <f t="shared" si="1"/>
        <v>0</v>
      </c>
      <c r="H92" s="66">
        <f t="shared" si="1"/>
        <v>0</v>
      </c>
      <c r="I92" s="66">
        <f t="shared" si="1"/>
        <v>0</v>
      </c>
      <c r="J92" s="62">
        <f>SUM(D92:I92)</f>
        <v>0</v>
      </c>
      <c r="K92" s="42"/>
      <c r="L92" s="42"/>
      <c r="M92" s="42"/>
      <c r="N92" s="42"/>
      <c r="O92" s="42"/>
      <c r="P92" s="42"/>
      <c r="Q92" s="42"/>
      <c r="R92" s="42"/>
      <c r="S92" s="42"/>
      <c r="T92" s="42"/>
      <c r="U92" s="42"/>
      <c r="V92" s="42"/>
    </row>
    <row r="93" spans="1:22" ht="15" hidden="1" customHeight="1" outlineLevel="1" x14ac:dyDescent="0.25">
      <c r="A93" s="53"/>
      <c r="B93" s="278" t="s">
        <v>237</v>
      </c>
      <c r="C93" s="279"/>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8" t="s">
        <v>238</v>
      </c>
      <c r="C94" s="279"/>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8" t="s">
        <v>239</v>
      </c>
      <c r="C95" s="279"/>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8" t="s">
        <v>240</v>
      </c>
      <c r="C96" s="279"/>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0" t="s">
        <v>0</v>
      </c>
      <c r="C97" s="280"/>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v>562000</v>
      </c>
      <c r="E98" s="232">
        <v>154000</v>
      </c>
      <c r="F98" s="232">
        <v>2812000</v>
      </c>
      <c r="G98" s="232"/>
      <c r="H98" s="232"/>
      <c r="I98" s="232"/>
      <c r="J98" s="62">
        <f t="shared" ref="J98:J101" si="3">SUM(D98:I98)</f>
        <v>3528000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376</v>
      </c>
      <c r="C100" s="245"/>
      <c r="D100" s="232">
        <v>141000</v>
      </c>
      <c r="E100" s="232">
        <v>38000</v>
      </c>
      <c r="F100" s="232">
        <v>703000</v>
      </c>
      <c r="G100" s="232"/>
      <c r="H100" s="232"/>
      <c r="I100" s="232"/>
      <c r="J100" s="62">
        <f t="shared" si="3"/>
        <v>882000</v>
      </c>
      <c r="K100" s="42"/>
      <c r="L100" s="42"/>
      <c r="M100" s="42"/>
      <c r="N100" s="42"/>
      <c r="O100" s="42"/>
      <c r="P100" s="42"/>
      <c r="Q100" s="42"/>
      <c r="R100" s="42"/>
      <c r="S100" s="42"/>
      <c r="T100" s="42"/>
      <c r="U100" s="42"/>
      <c r="V100" s="42"/>
    </row>
    <row r="101" spans="1:24" x14ac:dyDescent="0.25">
      <c r="A101" s="53"/>
      <c r="B101" s="296" t="s">
        <v>100</v>
      </c>
      <c r="C101" s="296"/>
      <c r="D101" s="66">
        <f>SUM(D98:D100)</f>
        <v>703000</v>
      </c>
      <c r="E101" s="66">
        <f>SUM(E98:E100)</f>
        <v>192000</v>
      </c>
      <c r="F101" s="66">
        <f t="shared" ref="F101:I101" si="4">SUM(F98:F100)</f>
        <v>3515000</v>
      </c>
      <c r="G101" s="66">
        <f t="shared" si="4"/>
        <v>0</v>
      </c>
      <c r="H101" s="66">
        <f t="shared" si="4"/>
        <v>0</v>
      </c>
      <c r="I101" s="66">
        <f t="shared" si="4"/>
        <v>0</v>
      </c>
      <c r="J101" s="62">
        <f t="shared" si="3"/>
        <v>4410000</v>
      </c>
      <c r="K101" s="42"/>
      <c r="L101" s="42"/>
      <c r="M101" s="42"/>
      <c r="N101" s="42"/>
      <c r="O101" s="42"/>
      <c r="P101" s="42"/>
      <c r="Q101" s="42"/>
      <c r="R101" s="42"/>
      <c r="S101" s="42"/>
      <c r="T101" s="42"/>
      <c r="U101" s="42"/>
      <c r="V101" s="42"/>
    </row>
    <row r="102" spans="1:24" s="40" customFormat="1" ht="15.75" thickBot="1" x14ac:dyDescent="0.3">
      <c r="A102" s="72"/>
      <c r="B102" s="276" t="s">
        <v>2</v>
      </c>
      <c r="C102" s="276"/>
      <c r="D102" s="67">
        <f t="shared" ref="D102:I102" si="5">SUM(D92:D96)+D101</f>
        <v>703000</v>
      </c>
      <c r="E102" s="67">
        <f t="shared" si="5"/>
        <v>192000</v>
      </c>
      <c r="F102" s="67">
        <f t="shared" si="5"/>
        <v>3515000</v>
      </c>
      <c r="G102" s="67">
        <f t="shared" si="5"/>
        <v>0</v>
      </c>
      <c r="H102" s="67">
        <f t="shared" si="5"/>
        <v>0</v>
      </c>
      <c r="I102" s="67">
        <f t="shared" si="5"/>
        <v>0</v>
      </c>
      <c r="J102" s="67">
        <f>SUM(J92:J96)+J101</f>
        <v>4410000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46" t="s">
        <v>352</v>
      </c>
      <c r="C104" s="246"/>
      <c r="D104" s="246"/>
      <c r="E104" s="246"/>
      <c r="F104" s="246"/>
      <c r="G104" s="246"/>
      <c r="H104" s="246"/>
      <c r="I104" s="246"/>
      <c r="J104" s="246"/>
      <c r="K104" s="42"/>
      <c r="L104" s="42"/>
      <c r="M104" s="42"/>
      <c r="N104" s="42"/>
      <c r="O104" s="42"/>
      <c r="P104" s="42"/>
      <c r="Q104" s="42"/>
      <c r="R104" s="42"/>
      <c r="S104" s="42"/>
      <c r="T104" s="42"/>
      <c r="U104" s="42"/>
      <c r="V104" s="42"/>
      <c r="W104" s="163" t="s">
        <v>215</v>
      </c>
      <c r="X104" s="163" t="b">
        <v>0</v>
      </c>
    </row>
    <row r="105" spans="1:24" ht="15" customHeight="1" x14ac:dyDescent="0.25">
      <c r="A105" s="53"/>
      <c r="B105" s="247" t="s">
        <v>351</v>
      </c>
      <c r="C105" s="247"/>
      <c r="D105" s="247"/>
      <c r="E105" s="247"/>
      <c r="F105" s="247"/>
      <c r="G105" s="247"/>
      <c r="H105" s="248">
        <v>37203</v>
      </c>
      <c r="I105" s="249"/>
      <c r="K105" s="42"/>
      <c r="L105" s="42"/>
      <c r="M105" s="42"/>
      <c r="N105" s="42"/>
      <c r="O105" s="42"/>
      <c r="P105" s="42"/>
      <c r="Q105" s="42"/>
      <c r="R105" s="42"/>
      <c r="S105" s="42"/>
      <c r="T105" s="42"/>
      <c r="U105" s="42"/>
      <c r="V105" s="42"/>
      <c r="W105" s="163" t="s">
        <v>216</v>
      </c>
      <c r="X105" s="163" t="b">
        <v>1</v>
      </c>
    </row>
    <row r="106" spans="1:24" ht="15" customHeight="1" x14ac:dyDescent="0.25">
      <c r="A106" s="53"/>
      <c r="B106" s="247" t="s">
        <v>357</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46" t="s">
        <v>129</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121</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7" t="s">
        <v>109</v>
      </c>
      <c r="C111" s="277"/>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81" t="s">
        <v>28</v>
      </c>
      <c r="C114" s="281"/>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103</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99</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98</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97</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280</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280</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104</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105</v>
      </c>
      <c r="C124" s="245"/>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44" t="s">
        <v>105</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105</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6" t="s">
        <v>108</v>
      </c>
      <c r="C127" s="276"/>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128</v>
      </c>
      <c r="B130" s="246" t="s">
        <v>145</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7" t="s">
        <v>110</v>
      </c>
      <c r="C132" s="277"/>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42" t="s">
        <v>211</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212</v>
      </c>
      <c r="C134" s="242"/>
      <c r="D134" s="232"/>
      <c r="E134" s="232">
        <v>192000</v>
      </c>
      <c r="F134" s="232"/>
      <c r="G134" s="232"/>
      <c r="H134" s="232"/>
      <c r="I134" s="232"/>
      <c r="J134" s="234">
        <f t="shared" si="20"/>
        <v>192000</v>
      </c>
      <c r="K134" s="42"/>
      <c r="L134" s="42"/>
      <c r="M134" s="42"/>
      <c r="N134" s="42"/>
      <c r="O134" s="42"/>
      <c r="P134" s="42"/>
      <c r="Q134" s="42"/>
      <c r="R134" s="42"/>
      <c r="S134" s="42"/>
      <c r="T134" s="42"/>
      <c r="U134" s="42"/>
      <c r="V134" s="42"/>
    </row>
    <row r="135" spans="1:26" outlineLevel="1" x14ac:dyDescent="0.25">
      <c r="A135" s="53"/>
      <c r="B135" s="242" t="s">
        <v>210</v>
      </c>
      <c r="C135" s="242"/>
      <c r="D135" s="239">
        <v>703000</v>
      </c>
      <c r="E135" s="232"/>
      <c r="F135" s="239"/>
      <c r="G135" s="239"/>
      <c r="H135" s="239"/>
      <c r="I135" s="239"/>
      <c r="J135" s="234">
        <f t="shared" si="20"/>
        <v>703000</v>
      </c>
      <c r="K135" s="42"/>
      <c r="L135" s="42"/>
      <c r="M135" s="42"/>
      <c r="N135" s="42"/>
      <c r="O135" s="42"/>
      <c r="P135" s="42"/>
      <c r="Q135" s="42"/>
      <c r="R135" s="42"/>
      <c r="S135" s="42"/>
      <c r="T135" s="42"/>
      <c r="U135" s="42"/>
      <c r="V135" s="42"/>
      <c r="Z135" s="191"/>
    </row>
    <row r="136" spans="1:26" outlineLevel="1" x14ac:dyDescent="0.25">
      <c r="A136" s="53"/>
      <c r="B136" s="242" t="s">
        <v>106</v>
      </c>
      <c r="C136" s="242"/>
      <c r="D136" s="239"/>
      <c r="E136" s="232"/>
      <c r="F136" s="239">
        <v>3515000</v>
      </c>
      <c r="G136" s="239"/>
      <c r="H136" s="239"/>
      <c r="I136" s="239"/>
      <c r="J136" s="234">
        <f t="shared" si="20"/>
        <v>3515000</v>
      </c>
      <c r="K136" s="42"/>
      <c r="L136" s="42"/>
      <c r="M136" s="42"/>
      <c r="N136" s="42"/>
      <c r="O136" s="42"/>
      <c r="P136" s="42"/>
      <c r="Q136" s="42"/>
      <c r="R136" s="42"/>
      <c r="S136" s="42"/>
      <c r="T136" s="42"/>
      <c r="U136" s="42"/>
      <c r="V136" s="42"/>
      <c r="Z136" s="191"/>
    </row>
    <row r="137" spans="1:26" outlineLevel="1" x14ac:dyDescent="0.25">
      <c r="A137" s="53"/>
      <c r="B137" s="242" t="s">
        <v>107</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105</v>
      </c>
      <c r="C138" s="245"/>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50" t="s">
        <v>113</v>
      </c>
      <c r="C139" s="250"/>
      <c r="D139" s="238">
        <f>SUM(D133:D138)</f>
        <v>703000</v>
      </c>
      <c r="E139" s="238">
        <f t="shared" ref="E139:J139" si="21">SUM(E133:E138)</f>
        <v>192000</v>
      </c>
      <c r="F139" s="238">
        <f t="shared" si="21"/>
        <v>3515000</v>
      </c>
      <c r="G139" s="238">
        <f t="shared" si="21"/>
        <v>0</v>
      </c>
      <c r="H139" s="238">
        <f t="shared" si="21"/>
        <v>0</v>
      </c>
      <c r="I139" s="238">
        <f t="shared" si="21"/>
        <v>0</v>
      </c>
      <c r="J139" s="238">
        <f t="shared" si="21"/>
        <v>4410000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4" t="s">
        <v>379</v>
      </c>
      <c r="C145" s="265"/>
      <c r="D145" s="265"/>
      <c r="E145" s="265"/>
      <c r="F145" s="265"/>
      <c r="G145" s="265"/>
      <c r="H145" s="265"/>
      <c r="I145" s="265"/>
      <c r="J145" s="266"/>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DD8B0582-F4C5-4735-BE31-C00FB856E242}" scale="125" showPageBreaks="1" printArea="1" hiddenRows="1" view="pageBreakPreview" topLeftCell="A133">
      <selection activeCell="K27" sqref="K27"/>
      <rowBreaks count="2" manualBreakCount="2">
        <brk id="35"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5"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942975</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914400</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3" t="s">
        <v>34</v>
      </c>
      <c r="B2" s="403"/>
      <c r="C2" s="403" t="s">
        <v>35</v>
      </c>
      <c r="D2" s="403"/>
      <c r="E2" s="404" t="s">
        <v>36</v>
      </c>
      <c r="F2" s="405"/>
      <c r="G2" s="405"/>
      <c r="H2" s="433" t="s">
        <v>41</v>
      </c>
      <c r="I2" s="433"/>
    </row>
    <row r="3" spans="1:9" x14ac:dyDescent="0.25">
      <c r="A3" s="406"/>
      <c r="B3" s="406"/>
      <c r="C3" s="406"/>
      <c r="D3" s="406"/>
      <c r="E3" s="407"/>
      <c r="F3" s="407"/>
      <c r="G3" s="407"/>
      <c r="H3" s="434">
        <f>I64</f>
        <v>1049869</v>
      </c>
      <c r="I3" s="435"/>
    </row>
    <row r="4" spans="1:9" x14ac:dyDescent="0.25">
      <c r="A4" s="406"/>
      <c r="B4" s="406"/>
      <c r="C4" s="406"/>
      <c r="D4" s="406"/>
      <c r="E4" s="409"/>
      <c r="F4" s="406"/>
      <c r="G4" s="406"/>
      <c r="H4" s="436"/>
      <c r="I4" s="437"/>
    </row>
    <row r="5" spans="1:9" ht="23.1" customHeight="1" x14ac:dyDescent="0.25">
      <c r="A5" s="413" t="s">
        <v>57</v>
      </c>
      <c r="B5" s="414"/>
      <c r="C5" s="26"/>
      <c r="D5" s="26"/>
      <c r="E5" s="26"/>
      <c r="F5" s="26"/>
      <c r="G5" s="26"/>
      <c r="H5" s="26"/>
      <c r="I5" s="27"/>
    </row>
    <row r="6" spans="1:9" ht="114" customHeight="1" x14ac:dyDescent="0.25">
      <c r="A6" s="423"/>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5"/>
      <c r="B12" s="426"/>
      <c r="C12" s="426"/>
      <c r="D12" s="426"/>
      <c r="E12" s="426"/>
      <c r="F12" s="426"/>
      <c r="G12" s="426"/>
      <c r="H12" s="426"/>
      <c r="I12" s="427"/>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25"/>
      <c r="B16" s="426"/>
      <c r="C16" s="426"/>
      <c r="D16" s="426"/>
      <c r="E16" s="426"/>
      <c r="F16" s="426"/>
      <c r="G16" s="426"/>
      <c r="H16" s="426"/>
      <c r="I16" s="427"/>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25"/>
      <c r="B20" s="426"/>
      <c r="C20" s="426"/>
      <c r="D20" s="426"/>
      <c r="E20" s="426"/>
      <c r="F20" s="426"/>
      <c r="G20" s="426"/>
      <c r="H20" s="426"/>
      <c r="I20" s="427"/>
    </row>
    <row r="21" spans="1:9" x14ac:dyDescent="0.25">
      <c r="A21" s="428" t="s">
        <v>65</v>
      </c>
      <c r="B21" s="428"/>
      <c r="C21" s="428"/>
      <c r="D21" s="428"/>
      <c r="E21" s="428"/>
      <c r="F21" s="428"/>
      <c r="G21" s="428"/>
      <c r="H21" s="428"/>
      <c r="I21" s="428"/>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25"/>
      <c r="B24" s="426"/>
      <c r="C24" s="426"/>
      <c r="D24" s="426"/>
      <c r="E24" s="426"/>
      <c r="F24" s="426"/>
      <c r="G24" s="426"/>
      <c r="H24" s="426"/>
      <c r="I24" s="427"/>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25"/>
      <c r="B28" s="426"/>
      <c r="C28" s="426"/>
      <c r="D28" s="426"/>
      <c r="E28" s="426"/>
      <c r="F28" s="426"/>
      <c r="G28" s="426"/>
      <c r="H28" s="426"/>
      <c r="I28" s="427"/>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25"/>
      <c r="B32" s="426"/>
      <c r="C32" s="426"/>
      <c r="D32" s="426"/>
      <c r="E32" s="426"/>
      <c r="F32" s="426"/>
      <c r="G32" s="426"/>
      <c r="H32" s="426"/>
      <c r="I32" s="427"/>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8" t="s">
        <v>73</v>
      </c>
      <c r="B38" s="438"/>
      <c r="C38" s="438"/>
      <c r="D38" s="438"/>
      <c r="E38" s="438"/>
      <c r="F38" s="438"/>
      <c r="G38" s="438"/>
      <c r="H38" s="438"/>
      <c r="I38" s="43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5"/>
      <c r="B46" s="426"/>
      <c r="C46" s="426"/>
      <c r="D46" s="426"/>
      <c r="E46" s="426"/>
      <c r="F46" s="426"/>
      <c r="G46" s="426"/>
      <c r="H46" s="426"/>
      <c r="I46" s="427"/>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25"/>
      <c r="B50" s="426"/>
      <c r="C50" s="426"/>
      <c r="D50" s="426"/>
      <c r="E50" s="426"/>
      <c r="F50" s="426"/>
      <c r="G50" s="426"/>
      <c r="H50" s="426"/>
      <c r="I50" s="427"/>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9" t="s">
        <v>83</v>
      </c>
      <c r="B56" s="429"/>
      <c r="C56" s="429"/>
      <c r="D56" s="429"/>
      <c r="E56" s="429"/>
      <c r="F56" s="429"/>
      <c r="G56" s="429"/>
      <c r="H56" s="429"/>
      <c r="I56" s="4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9" t="s">
        <v>52</v>
      </c>
      <c r="B68" s="429"/>
      <c r="C68" s="429"/>
      <c r="D68" s="429"/>
      <c r="E68" s="429"/>
      <c r="F68" s="429"/>
      <c r="G68" s="429"/>
      <c r="H68" s="429"/>
      <c r="I68" s="4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30"/>
      <c r="B87" s="431"/>
      <c r="C87" s="431"/>
      <c r="D87" s="431"/>
      <c r="E87" s="431"/>
      <c r="F87" s="431"/>
      <c r="G87" s="431"/>
      <c r="H87" s="431"/>
      <c r="I87" s="432"/>
    </row>
  </sheetData>
  <customSheetViews>
    <customSheetView guid="{DD8B0582-F4C5-4735-BE31-C00FB856E242}"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3" t="s">
        <v>34</v>
      </c>
      <c r="B2" s="403"/>
      <c r="C2" s="403" t="s">
        <v>35</v>
      </c>
      <c r="D2" s="403"/>
      <c r="E2" s="404" t="s">
        <v>36</v>
      </c>
      <c r="F2" s="405"/>
      <c r="G2" s="405"/>
      <c r="H2" s="433" t="s">
        <v>41</v>
      </c>
      <c r="I2" s="433"/>
    </row>
    <row r="3" spans="1:9" x14ac:dyDescent="0.25">
      <c r="A3" s="406" t="s">
        <v>54</v>
      </c>
      <c r="B3" s="406"/>
      <c r="C3" s="406" t="s">
        <v>55</v>
      </c>
      <c r="D3" s="406"/>
      <c r="E3" s="407" t="s">
        <v>38</v>
      </c>
      <c r="F3" s="407"/>
      <c r="G3" s="407"/>
      <c r="H3" s="434">
        <f>I64</f>
        <v>1049869</v>
      </c>
      <c r="I3" s="435"/>
    </row>
    <row r="4" spans="1:9" x14ac:dyDescent="0.25">
      <c r="A4" s="406"/>
      <c r="B4" s="406"/>
      <c r="C4" s="406"/>
      <c r="D4" s="406"/>
      <c r="E4" s="409" t="s">
        <v>56</v>
      </c>
      <c r="F4" s="406"/>
      <c r="G4" s="406"/>
      <c r="H4" s="436"/>
      <c r="I4" s="437"/>
    </row>
    <row r="5" spans="1:9" ht="23.1" customHeight="1" x14ac:dyDescent="0.25">
      <c r="A5" s="413" t="s">
        <v>57</v>
      </c>
      <c r="B5" s="414"/>
      <c r="C5" s="26"/>
      <c r="D5" s="26"/>
      <c r="E5" s="26"/>
      <c r="F5" s="26"/>
      <c r="G5" s="26"/>
      <c r="H5" s="26"/>
      <c r="I5" s="27"/>
    </row>
    <row r="6" spans="1:9" ht="114" customHeight="1" x14ac:dyDescent="0.25">
      <c r="A6" s="423" t="s">
        <v>58</v>
      </c>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5" t="s">
        <v>60</v>
      </c>
      <c r="B12" s="426"/>
      <c r="C12" s="426"/>
      <c r="D12" s="426"/>
      <c r="E12" s="426"/>
      <c r="F12" s="426"/>
      <c r="G12" s="426"/>
      <c r="H12" s="426"/>
      <c r="I12" s="427"/>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25" t="s">
        <v>62</v>
      </c>
      <c r="B16" s="426"/>
      <c r="C16" s="426"/>
      <c r="D16" s="426"/>
      <c r="E16" s="426"/>
      <c r="F16" s="426"/>
      <c r="G16" s="426"/>
      <c r="H16" s="426"/>
      <c r="I16" s="427"/>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25" t="s">
        <v>64</v>
      </c>
      <c r="B20" s="426"/>
      <c r="C20" s="426"/>
      <c r="D20" s="426"/>
      <c r="E20" s="426"/>
      <c r="F20" s="426"/>
      <c r="G20" s="426"/>
      <c r="H20" s="426"/>
      <c r="I20" s="427"/>
    </row>
    <row r="21" spans="1:9" x14ac:dyDescent="0.25">
      <c r="A21" s="428" t="s">
        <v>65</v>
      </c>
      <c r="B21" s="428"/>
      <c r="C21" s="428"/>
      <c r="D21" s="428"/>
      <c r="E21" s="428"/>
      <c r="F21" s="428"/>
      <c r="G21" s="428"/>
      <c r="H21" s="428"/>
      <c r="I21" s="428"/>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25" t="s">
        <v>66</v>
      </c>
      <c r="B24" s="426"/>
      <c r="C24" s="426"/>
      <c r="D24" s="426"/>
      <c r="E24" s="426"/>
      <c r="F24" s="426"/>
      <c r="G24" s="426"/>
      <c r="H24" s="426"/>
      <c r="I24" s="427"/>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12" t="s">
        <v>68</v>
      </c>
      <c r="B28" s="412"/>
      <c r="C28" s="412"/>
      <c r="D28" s="412"/>
      <c r="E28" s="412"/>
      <c r="F28" s="412"/>
      <c r="G28" s="412"/>
      <c r="H28" s="412"/>
      <c r="I28" s="443"/>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25" t="s">
        <v>70</v>
      </c>
      <c r="B32" s="426"/>
      <c r="C32" s="426"/>
      <c r="D32" s="426"/>
      <c r="E32" s="426"/>
      <c r="F32" s="426"/>
      <c r="G32" s="426"/>
      <c r="H32" s="426"/>
      <c r="I32" s="427"/>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t="s">
        <v>72</v>
      </c>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8" t="s">
        <v>73</v>
      </c>
      <c r="B38" s="438"/>
      <c r="C38" s="438"/>
      <c r="D38" s="438"/>
      <c r="E38" s="438"/>
      <c r="F38" s="438"/>
      <c r="G38" s="438"/>
      <c r="H38" s="438"/>
      <c r="I38" s="438"/>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5" t="s">
        <v>80</v>
      </c>
      <c r="B46" s="426"/>
      <c r="C46" s="426"/>
      <c r="D46" s="426"/>
      <c r="E46" s="426"/>
      <c r="F46" s="426"/>
      <c r="G46" s="426"/>
      <c r="H46" s="426"/>
      <c r="I46" s="427"/>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25" t="s">
        <v>82</v>
      </c>
      <c r="B50" s="426"/>
      <c r="C50" s="426"/>
      <c r="D50" s="426"/>
      <c r="E50" s="426"/>
      <c r="F50" s="426"/>
      <c r="G50" s="426"/>
      <c r="H50" s="426"/>
      <c r="I50" s="427"/>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9" t="s">
        <v>83</v>
      </c>
      <c r="B56" s="429"/>
      <c r="C56" s="429"/>
      <c r="D56" s="429"/>
      <c r="E56" s="429"/>
      <c r="F56" s="429"/>
      <c r="G56" s="429"/>
      <c r="H56" s="429"/>
      <c r="I56" s="4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9" t="s">
        <v>52</v>
      </c>
      <c r="B68" s="429"/>
      <c r="C68" s="429"/>
      <c r="D68" s="429"/>
      <c r="E68" s="429"/>
      <c r="F68" s="429"/>
      <c r="G68" s="429"/>
      <c r="H68" s="429"/>
      <c r="I68" s="4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30"/>
      <c r="B87" s="431"/>
      <c r="C87" s="431"/>
      <c r="D87" s="431"/>
      <c r="E87" s="431"/>
      <c r="F87" s="431"/>
      <c r="G87" s="431"/>
      <c r="H87" s="432"/>
    </row>
  </sheetData>
  <customSheetViews>
    <customSheetView guid="{DD8B0582-F4C5-4735-BE31-C00FB856E242}"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9" ht="18.75" customHeight="1" thickTop="1" thickBot="1" x14ac:dyDescent="0.35">
      <c r="A2" s="45"/>
      <c r="B2" s="346" t="str">
        <f>'FY19 Project Request '!B2:C2</f>
        <v>18TOC_CD3</v>
      </c>
      <c r="C2" s="347"/>
      <c r="D2" s="283" t="s">
        <v>117</v>
      </c>
      <c r="E2" s="284"/>
      <c r="F2" s="284"/>
      <c r="G2" s="284"/>
      <c r="H2" s="284"/>
      <c r="I2" s="293" t="s">
        <v>102</v>
      </c>
      <c r="J2" s="294"/>
      <c r="K2" s="42"/>
      <c r="L2" s="42"/>
      <c r="M2" s="42"/>
      <c r="N2" s="42"/>
      <c r="O2" s="42"/>
      <c r="P2" s="42"/>
      <c r="Q2" s="42"/>
      <c r="R2" s="42"/>
      <c r="S2" s="42"/>
      <c r="T2" s="42"/>
      <c r="U2" s="42"/>
      <c r="V2" s="42"/>
      <c r="AB2" s="209" t="s">
        <v>201</v>
      </c>
      <c r="AC2" s="191" t="s">
        <v>102</v>
      </c>
    </row>
    <row r="3" spans="1:29" ht="17.25" customHeight="1" thickTop="1" x14ac:dyDescent="0.3">
      <c r="A3" s="45"/>
      <c r="B3" s="329" t="s">
        <v>301</v>
      </c>
      <c r="C3" s="330"/>
      <c r="D3" s="283" t="s">
        <v>194</v>
      </c>
      <c r="E3" s="283"/>
      <c r="F3" s="283"/>
      <c r="G3" s="283"/>
      <c r="H3" s="283"/>
      <c r="I3" s="350" t="s">
        <v>201</v>
      </c>
      <c r="J3" s="351"/>
      <c r="K3" s="42"/>
      <c r="L3" s="42"/>
      <c r="M3" s="42"/>
      <c r="N3" s="42"/>
      <c r="O3" s="42"/>
      <c r="P3" s="42"/>
      <c r="Q3" s="42"/>
      <c r="R3" s="42"/>
      <c r="S3" s="42"/>
      <c r="T3" s="42"/>
      <c r="U3" s="42"/>
      <c r="V3" s="42"/>
      <c r="AB3" s="209" t="s">
        <v>202</v>
      </c>
      <c r="AC3" s="191" t="s">
        <v>276</v>
      </c>
    </row>
    <row r="4" spans="1:29" ht="17.25" x14ac:dyDescent="0.3">
      <c r="A4" s="45"/>
      <c r="B4" s="331"/>
      <c r="C4" s="332"/>
      <c r="D4" s="288"/>
      <c r="E4" s="283"/>
      <c r="F4" s="283"/>
      <c r="G4" s="283"/>
      <c r="H4" s="283"/>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6" t="s">
        <v>34</v>
      </c>
      <c r="C9" s="318"/>
      <c r="D9" s="316" t="s">
        <v>35</v>
      </c>
      <c r="E9" s="318"/>
      <c r="F9" s="155" t="s">
        <v>36</v>
      </c>
      <c r="G9" s="156"/>
      <c r="H9" s="192"/>
      <c r="I9" s="316" t="s">
        <v>111</v>
      </c>
      <c r="J9" s="318"/>
      <c r="K9" s="42"/>
      <c r="L9" s="42"/>
      <c r="M9" s="42"/>
      <c r="N9" s="42"/>
      <c r="O9" s="42"/>
      <c r="P9" s="42"/>
      <c r="Q9" s="42"/>
      <c r="R9" s="42"/>
      <c r="S9" s="42"/>
      <c r="T9" s="42"/>
      <c r="U9" s="42"/>
      <c r="V9" s="42"/>
    </row>
    <row r="10" spans="1:29" ht="18" customHeight="1" x14ac:dyDescent="0.25">
      <c r="A10" s="45"/>
      <c r="B10" s="324" t="str">
        <f>Project_Name</f>
        <v>Estes Drive Bike-Ped Improvements</v>
      </c>
      <c r="C10" s="325"/>
      <c r="D10" s="324" t="str">
        <f>Requesting_Agency</f>
        <v>Town of Carrboro</v>
      </c>
      <c r="E10" s="325"/>
      <c r="F10" s="328" t="str">
        <f>'FY19 Project Request '!F11:H11</f>
        <v>Tina Moon</v>
      </c>
      <c r="G10" s="328"/>
      <c r="H10" s="328"/>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6"/>
      <c r="C11" s="327"/>
      <c r="D11" s="326"/>
      <c r="E11" s="327"/>
      <c r="F11" s="328" t="str">
        <f>'FY19 Project Request '!F12:H12</f>
        <v>cmoon@townofcarrboro.org</v>
      </c>
      <c r="G11" s="328"/>
      <c r="H11" s="328"/>
      <c r="I11" s="139" t="s">
        <v>282</v>
      </c>
      <c r="J11" s="140">
        <f>'FY19 Project Request '!J12</f>
        <v>0</v>
      </c>
      <c r="K11" s="42"/>
      <c r="L11" s="42"/>
      <c r="M11" s="42"/>
      <c r="N11" s="42"/>
      <c r="O11" s="42"/>
      <c r="P11" s="42"/>
      <c r="Q11" s="42"/>
      <c r="R11" s="42"/>
      <c r="S11" s="42"/>
      <c r="T11" s="42"/>
      <c r="U11" s="42"/>
      <c r="V11" s="42"/>
    </row>
    <row r="12" spans="1:29" x14ac:dyDescent="0.25">
      <c r="A12" s="45"/>
      <c r="B12" s="316" t="s">
        <v>39</v>
      </c>
      <c r="C12" s="318"/>
      <c r="D12" s="316" t="s">
        <v>40</v>
      </c>
      <c r="E12" s="318"/>
      <c r="F12" s="155" t="s">
        <v>96</v>
      </c>
      <c r="G12" s="156"/>
      <c r="H12" s="192"/>
      <c r="I12" s="316" t="s">
        <v>112</v>
      </c>
      <c r="J12" s="318"/>
      <c r="K12" s="42"/>
      <c r="L12" s="42"/>
      <c r="M12" s="42"/>
      <c r="N12" s="42"/>
      <c r="O12" s="42"/>
      <c r="P12" s="42"/>
      <c r="Q12" s="42"/>
      <c r="R12" s="42"/>
      <c r="S12" s="42"/>
      <c r="T12" s="42"/>
      <c r="U12" s="42"/>
      <c r="V12" s="42"/>
    </row>
    <row r="13" spans="1:29" ht="15.75" customHeight="1" x14ac:dyDescent="0.25">
      <c r="A13" s="45"/>
      <c r="B13" s="333" t="str">
        <f>Start_Date</f>
        <v>FY 2018</v>
      </c>
      <c r="C13" s="334"/>
      <c r="D13" s="333" t="str">
        <f>End_Date</f>
        <v>FY 2023</v>
      </c>
      <c r="E13" s="334"/>
      <c r="F13" s="337" t="str">
        <f>Added_notes_as_appropriate</f>
        <v>The Town anticipates intitiating the muncipal agreement process in FY 2018, depending on the schedule for the corridor study (18TOC_CO2).</v>
      </c>
      <c r="G13" s="338"/>
      <c r="H13" s="33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5"/>
      <c r="C14" s="336"/>
      <c r="D14" s="335"/>
      <c r="E14" s="336"/>
      <c r="F14" s="340"/>
      <c r="G14" s="341"/>
      <c r="H14" s="342"/>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9" ht="102.75" customHeight="1" x14ac:dyDescent="0.25">
      <c r="A16" s="45"/>
      <c r="B16" s="303"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04"/>
      <c r="D16" s="304"/>
      <c r="E16" s="304"/>
      <c r="F16" s="304"/>
      <c r="G16" s="304"/>
      <c r="H16" s="305"/>
      <c r="I16" s="305"/>
      <c r="J16" s="306"/>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7" t="str">
        <f>'FY19 Project Request '!B22:C22</f>
        <v>Town of Carrboro &amp; Town of Chapel Hill, Estes Drive (SR 1780)</v>
      </c>
      <c r="C21" s="307"/>
      <c r="D21" s="307" t="str">
        <f>'FY19 Project Request '!D22:F22</f>
        <v>More than 1,279 residents live within 1/2 mile (the walking service area) of the corridor, including lower income residents in apartments.  Carrboro Elementary School is within the 1/2 mile walk area.</v>
      </c>
      <c r="E21" s="307"/>
      <c r="F21" s="307"/>
      <c r="G21" s="307"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07"/>
      <c r="I21" s="307"/>
      <c r="J21" s="30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4" t="str">
        <f>KPI_a</f>
        <v>CD-Project DevelopmentInitiation and completion of preliminary design (construction authorization)</v>
      </c>
      <c r="D29" s="315"/>
      <c r="E29" s="31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4" t="str">
        <f>KPI_b</f>
        <v>CD-Construction StartAdvertisement of bid and selection of contractor</v>
      </c>
      <c r="D30" s="315"/>
      <c r="E30" s="31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4" t="str">
        <f>KPI_c</f>
        <v>CD-Construction CompletionProject completion</v>
      </c>
      <c r="D31" s="315"/>
      <c r="E31" s="31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7" t="s">
        <v>201</v>
      </c>
      <c r="C36" s="298"/>
      <c r="D36" s="297" t="s">
        <v>202</v>
      </c>
      <c r="E36" s="298"/>
      <c r="F36" s="297" t="s">
        <v>203</v>
      </c>
      <c r="G36" s="298"/>
      <c r="H36" s="297" t="s">
        <v>204</v>
      </c>
      <c r="I36" s="298"/>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1"/>
      <c r="C37" s="302"/>
      <c r="D37" s="301"/>
      <c r="E37" s="302"/>
      <c r="F37" s="301"/>
      <c r="G37" s="302"/>
      <c r="H37" s="301"/>
      <c r="I37" s="302"/>
      <c r="J37" s="42"/>
      <c r="K37" s="42"/>
      <c r="L37" s="42"/>
      <c r="M37" s="42"/>
      <c r="N37" s="42"/>
      <c r="O37" s="42"/>
      <c r="P37" s="42"/>
      <c r="Q37" s="42"/>
      <c r="R37" s="42"/>
      <c r="S37" s="42"/>
      <c r="T37" s="42"/>
      <c r="U37" s="42"/>
      <c r="V37" s="42"/>
      <c r="W37" s="42"/>
      <c r="X37" s="42"/>
      <c r="Y37" s="42"/>
      <c r="Z37" s="147"/>
    </row>
    <row r="38" spans="1:26" ht="15.75" thickBot="1" x14ac:dyDescent="0.3">
      <c r="A38" s="53"/>
      <c r="B38" s="299" t="s">
        <v>206</v>
      </c>
      <c r="C38" s="300"/>
      <c r="D38" s="299" t="s">
        <v>206</v>
      </c>
      <c r="E38" s="300"/>
      <c r="F38" s="299" t="s">
        <v>206</v>
      </c>
      <c r="G38" s="300"/>
      <c r="H38" s="299" t="s">
        <v>206</v>
      </c>
      <c r="I38" s="300"/>
      <c r="J38" s="53"/>
      <c r="K38" s="42"/>
      <c r="L38" s="42"/>
      <c r="M38" s="42"/>
      <c r="N38" s="42"/>
      <c r="O38" s="42"/>
      <c r="P38" s="42"/>
      <c r="Q38" s="42"/>
      <c r="R38" s="42"/>
      <c r="S38" s="42"/>
      <c r="T38" s="42"/>
      <c r="U38" s="42"/>
      <c r="V38" s="42"/>
    </row>
    <row r="39" spans="1:26" ht="15.75" thickTop="1" x14ac:dyDescent="0.25">
      <c r="A39" s="45"/>
      <c r="B39" s="301"/>
      <c r="C39" s="302"/>
      <c r="D39" s="301"/>
      <c r="E39" s="302"/>
      <c r="F39" s="301"/>
      <c r="G39" s="302"/>
      <c r="H39" s="301"/>
      <c r="I39" s="302"/>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37203</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2" t="s">
        <v>321</v>
      </c>
      <c r="C59" s="353"/>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8" t="s">
        <v>322</v>
      </c>
      <c r="C60" s="349"/>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8" t="s">
        <v>275</v>
      </c>
      <c r="C61" s="349"/>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DD8B0582-F4C5-4735-BE31-C00FB856E242}"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9" ht="18.75" customHeight="1" thickTop="1" thickBot="1" x14ac:dyDescent="0.35">
      <c r="A2" s="45"/>
      <c r="B2" s="346" t="str">
        <f>'FY19 Project Request '!B2:C2</f>
        <v>18TOC_CD3</v>
      </c>
      <c r="C2" s="347"/>
      <c r="D2" s="283" t="s">
        <v>117</v>
      </c>
      <c r="E2" s="284"/>
      <c r="F2" s="284"/>
      <c r="G2" s="284"/>
      <c r="H2" s="284"/>
      <c r="I2" s="358" t="str">
        <f>'FY19 Project Request '!I2:J2</f>
        <v>FY 2019</v>
      </c>
      <c r="J2" s="359"/>
      <c r="K2" s="42"/>
      <c r="L2" s="42"/>
      <c r="M2" s="42"/>
      <c r="N2" s="42"/>
      <c r="O2" s="42"/>
      <c r="P2" s="42"/>
      <c r="Q2" s="42"/>
      <c r="R2" s="42"/>
      <c r="S2" s="42"/>
      <c r="T2" s="42"/>
      <c r="U2" s="42"/>
      <c r="V2" s="42"/>
      <c r="AC2" s="191" t="s">
        <v>102</v>
      </c>
    </row>
    <row r="3" spans="1:29" ht="17.25" customHeight="1" x14ac:dyDescent="0.3">
      <c r="A3" s="45"/>
      <c r="B3" s="329" t="s">
        <v>230</v>
      </c>
      <c r="C3" s="330"/>
      <c r="D3" s="283" t="s">
        <v>342</v>
      </c>
      <c r="E3" s="283"/>
      <c r="F3" s="283"/>
      <c r="G3" s="283"/>
      <c r="H3" s="283"/>
      <c r="I3" s="43">
        <v>43281</v>
      </c>
      <c r="J3" s="52"/>
      <c r="K3" s="42"/>
      <c r="L3" s="42"/>
      <c r="M3" s="42"/>
      <c r="N3" s="42"/>
      <c r="O3" s="42"/>
      <c r="P3" s="42"/>
      <c r="Q3" s="42"/>
      <c r="R3" s="42"/>
      <c r="S3" s="42"/>
      <c r="T3" s="42"/>
      <c r="U3" s="42"/>
      <c r="V3" s="42"/>
      <c r="AC3" s="191" t="s">
        <v>276</v>
      </c>
    </row>
    <row r="4" spans="1:29" ht="17.25" x14ac:dyDescent="0.3">
      <c r="A4" s="45"/>
      <c r="B4" s="331"/>
      <c r="C4" s="332"/>
      <c r="D4" s="288"/>
      <c r="E4" s="283"/>
      <c r="F4" s="283"/>
      <c r="G4" s="283"/>
      <c r="H4" s="283"/>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6" t="s">
        <v>34</v>
      </c>
      <c r="C9" s="318"/>
      <c r="D9" s="213" t="s">
        <v>35</v>
      </c>
      <c r="E9" s="192" t="s">
        <v>300</v>
      </c>
      <c r="F9" s="155" t="s">
        <v>36</v>
      </c>
      <c r="G9" s="156"/>
      <c r="H9" s="192"/>
      <c r="I9" s="316" t="s">
        <v>111</v>
      </c>
      <c r="J9" s="318"/>
      <c r="K9" s="42"/>
      <c r="L9" s="42"/>
      <c r="M9" s="42"/>
      <c r="N9" s="42"/>
      <c r="O9" s="42"/>
      <c r="P9" s="42"/>
      <c r="Q9" s="42"/>
      <c r="R9" s="42"/>
      <c r="S9" s="42"/>
      <c r="T9" s="42"/>
      <c r="U9" s="42"/>
      <c r="V9" s="42"/>
    </row>
    <row r="10" spans="1:29" ht="18" customHeight="1" x14ac:dyDescent="0.25">
      <c r="A10" s="45"/>
      <c r="B10" s="324" t="str">
        <f>Project_Name</f>
        <v>Estes Drive Bike-Ped Improvements</v>
      </c>
      <c r="C10" s="325"/>
      <c r="D10" s="354" t="str">
        <f>Requesting_Agency</f>
        <v>Town of Carrboro</v>
      </c>
      <c r="E10" s="356"/>
      <c r="F10" s="360" t="str">
        <f>'FY19 Project Request '!F11:H11</f>
        <v>Tina Moon</v>
      </c>
      <c r="G10" s="361"/>
      <c r="H10" s="362"/>
      <c r="I10" s="139" t="s">
        <v>281</v>
      </c>
      <c r="J10" s="140">
        <f>'FY19 Project Request '!J11</f>
        <v>0</v>
      </c>
      <c r="K10" s="42"/>
      <c r="L10" s="42"/>
      <c r="M10" s="42"/>
      <c r="N10" s="42"/>
      <c r="O10" s="42"/>
      <c r="P10" s="42"/>
      <c r="Q10" s="42"/>
      <c r="R10" s="42"/>
      <c r="S10" s="42"/>
      <c r="T10" s="42"/>
      <c r="U10" s="42"/>
      <c r="V10" s="42"/>
    </row>
    <row r="11" spans="1:29" ht="18" customHeight="1" x14ac:dyDescent="0.25">
      <c r="A11" s="45"/>
      <c r="B11" s="326"/>
      <c r="C11" s="327"/>
      <c r="D11" s="355"/>
      <c r="E11" s="357"/>
      <c r="F11" s="360" t="str">
        <f>'FY19 Project Request '!F12:H12</f>
        <v>cmoon@townofcarrboro.org</v>
      </c>
      <c r="G11" s="361"/>
      <c r="H11" s="362"/>
      <c r="I11" s="139" t="s">
        <v>282</v>
      </c>
      <c r="J11" s="140">
        <f>'FY19 Project Request '!J12</f>
        <v>0</v>
      </c>
      <c r="K11" s="42"/>
      <c r="L11" s="42"/>
      <c r="M11" s="42"/>
      <c r="N11" s="42"/>
      <c r="O11" s="42"/>
      <c r="P11" s="42"/>
      <c r="Q11" s="42"/>
      <c r="R11" s="42"/>
      <c r="S11" s="42"/>
      <c r="T11" s="42"/>
      <c r="U11" s="42"/>
      <c r="V11" s="42"/>
    </row>
    <row r="12" spans="1:29" x14ac:dyDescent="0.25">
      <c r="A12" s="45"/>
      <c r="B12" s="316" t="s">
        <v>39</v>
      </c>
      <c r="C12" s="318"/>
      <c r="D12" s="316" t="s">
        <v>40</v>
      </c>
      <c r="E12" s="318"/>
      <c r="F12" s="155" t="s">
        <v>96</v>
      </c>
      <c r="G12" s="156"/>
      <c r="H12" s="192"/>
      <c r="I12" s="316" t="s">
        <v>112</v>
      </c>
      <c r="J12" s="318"/>
      <c r="K12" s="42"/>
      <c r="L12" s="42"/>
      <c r="M12" s="42"/>
      <c r="N12" s="42"/>
      <c r="O12" s="42"/>
      <c r="P12" s="42"/>
      <c r="Q12" s="42"/>
      <c r="R12" s="42"/>
      <c r="S12" s="42"/>
      <c r="T12" s="42"/>
      <c r="U12" s="42"/>
      <c r="V12" s="42"/>
    </row>
    <row r="13" spans="1:29" ht="15.75" customHeight="1" x14ac:dyDescent="0.25">
      <c r="A13" s="45"/>
      <c r="B13" s="333" t="str">
        <f>Start_Date</f>
        <v>FY 2018</v>
      </c>
      <c r="C13" s="334"/>
      <c r="D13" s="333" t="str">
        <f>End_Date</f>
        <v>FY 2023</v>
      </c>
      <c r="E13" s="334"/>
      <c r="F13" s="337" t="str">
        <f>Added_notes_as_appropriate</f>
        <v>The Town anticipates intitiating the muncipal agreement process in FY 2018, depending on the schedule for the corridor study (18TOC_CO2).</v>
      </c>
      <c r="G13" s="338"/>
      <c r="H13" s="339"/>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5"/>
      <c r="C14" s="336"/>
      <c r="D14" s="335"/>
      <c r="E14" s="336"/>
      <c r="F14" s="340"/>
      <c r="G14" s="341"/>
      <c r="H14" s="342"/>
      <c r="I14" s="139" t="s">
        <v>282</v>
      </c>
      <c r="J14" s="140">
        <f>'FY19 Project Request '!J15</f>
        <v>0</v>
      </c>
      <c r="K14" s="42"/>
      <c r="L14" s="42"/>
      <c r="M14" s="42"/>
      <c r="N14" s="42"/>
      <c r="O14" s="42"/>
      <c r="P14" s="42"/>
      <c r="Q14" s="42"/>
      <c r="R14" s="42"/>
      <c r="S14" s="42"/>
      <c r="T14" s="42"/>
      <c r="U14" s="42"/>
      <c r="V14" s="42"/>
      <c r="W14" s="37" t="b">
        <v>1</v>
      </c>
    </row>
    <row r="15" spans="1:29"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9" ht="102.75" customHeight="1" x14ac:dyDescent="0.25">
      <c r="A16" s="45"/>
      <c r="B16" s="303"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04"/>
      <c r="D16" s="304"/>
      <c r="E16" s="304"/>
      <c r="F16" s="304"/>
      <c r="G16" s="304"/>
      <c r="H16" s="305"/>
      <c r="I16" s="305"/>
      <c r="J16" s="306"/>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7" t="str">
        <f>'FY19 Project Request '!B22:C22</f>
        <v>Town of Carrboro &amp; Town of Chapel Hill, Estes Drive (SR 1780)</v>
      </c>
      <c r="C21" s="307"/>
      <c r="D21" s="307" t="str">
        <f>'FY19 Project Request '!D22:F22</f>
        <v>More than 1,279 residents live within 1/2 mile (the walking service area) of the corridor, including lower income residents in apartments.  Carrboro Elementary School is within the 1/2 mile walk area.</v>
      </c>
      <c r="E21" s="307"/>
      <c r="F21" s="307"/>
      <c r="G21" s="307"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07"/>
      <c r="I21" s="307"/>
      <c r="J21" s="30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4" t="str">
        <f>KPI_a</f>
        <v>CD-Project DevelopmentInitiation and completion of preliminary design (construction authorization)</v>
      </c>
      <c r="D29" s="315"/>
      <c r="E29" s="31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4" t="str">
        <f>KPI_b</f>
        <v>CD-Construction StartAdvertisement of bid and selection of contractor</v>
      </c>
      <c r="D30" s="315"/>
      <c r="E30" s="31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4" t="str">
        <f>KPI_c</f>
        <v>CD-Construction CompletionProject completion</v>
      </c>
      <c r="D31" s="315"/>
      <c r="E31" s="31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DD8B0582-F4C5-4735-BE31-C00FB856E242}"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DD8B0582-F4C5-4735-BE31-C00FB856E242}"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DD8B0582-F4C5-4735-BE31-C00FB856E242}"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1" t="s">
        <v>193</v>
      </c>
      <c r="C1" s="292"/>
      <c r="D1" s="343" t="s">
        <v>164</v>
      </c>
      <c r="E1" s="344"/>
      <c r="F1" s="344"/>
      <c r="G1" s="344"/>
      <c r="H1" s="345"/>
      <c r="I1" s="97" t="s">
        <v>114</v>
      </c>
      <c r="J1" s="98">
        <v>43282</v>
      </c>
      <c r="K1" s="42"/>
      <c r="L1" s="42"/>
      <c r="M1" s="42"/>
      <c r="N1" s="42"/>
      <c r="O1" s="42"/>
      <c r="P1" s="42"/>
      <c r="Q1" s="42"/>
      <c r="R1" s="42"/>
      <c r="S1" s="42"/>
      <c r="T1" s="42"/>
      <c r="U1" s="42"/>
      <c r="V1" s="42"/>
    </row>
    <row r="2" spans="1:25" ht="18.75" customHeight="1" thickTop="1" thickBot="1" x14ac:dyDescent="0.35">
      <c r="A2" s="45"/>
      <c r="B2" s="346" t="str">
        <f>'FY19 Project Request '!B2:C2</f>
        <v>18TOC_CD3</v>
      </c>
      <c r="C2" s="347"/>
      <c r="D2" s="283" t="s">
        <v>117</v>
      </c>
      <c r="E2" s="284"/>
      <c r="F2" s="284"/>
      <c r="G2" s="284"/>
      <c r="H2" s="284"/>
      <c r="I2" s="358" t="s">
        <v>102</v>
      </c>
      <c r="J2" s="359"/>
      <c r="K2" s="42"/>
      <c r="L2" s="42"/>
      <c r="M2" s="42"/>
      <c r="N2" s="42"/>
      <c r="O2" s="42"/>
      <c r="P2" s="42"/>
      <c r="Q2" s="42"/>
      <c r="R2" s="42"/>
      <c r="S2" s="42"/>
      <c r="T2" s="42"/>
      <c r="U2" s="42"/>
      <c r="V2" s="42"/>
    </row>
    <row r="3" spans="1:25" ht="17.25" customHeight="1" x14ac:dyDescent="0.3">
      <c r="A3" s="45"/>
      <c r="B3" s="329" t="s">
        <v>230</v>
      </c>
      <c r="C3" s="330"/>
      <c r="D3" s="283" t="s">
        <v>194</v>
      </c>
      <c r="E3" s="283"/>
      <c r="F3" s="283"/>
      <c r="G3" s="283"/>
      <c r="H3" s="283"/>
      <c r="I3" s="43">
        <v>43281</v>
      </c>
      <c r="J3" s="52"/>
      <c r="K3" s="42"/>
      <c r="L3" s="42"/>
      <c r="M3" s="42"/>
      <c r="N3" s="42"/>
      <c r="O3" s="42"/>
      <c r="P3" s="42"/>
      <c r="Q3" s="42"/>
      <c r="R3" s="42"/>
      <c r="S3" s="42"/>
      <c r="T3" s="42"/>
      <c r="U3" s="42"/>
      <c r="V3" s="42"/>
    </row>
    <row r="4" spans="1:25" ht="17.25" x14ac:dyDescent="0.3">
      <c r="A4" s="45"/>
      <c r="B4" s="331"/>
      <c r="C4" s="332"/>
      <c r="D4" s="288"/>
      <c r="E4" s="283"/>
      <c r="F4" s="283"/>
      <c r="G4" s="283"/>
      <c r="H4" s="28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6" t="s">
        <v>34</v>
      </c>
      <c r="C9" s="318"/>
      <c r="D9" s="316" t="s">
        <v>35</v>
      </c>
      <c r="E9" s="318"/>
      <c r="F9" s="316" t="s">
        <v>36</v>
      </c>
      <c r="G9" s="317"/>
      <c r="H9" s="318"/>
      <c r="I9" s="316" t="s">
        <v>111</v>
      </c>
      <c r="J9" s="318"/>
      <c r="K9" s="42"/>
      <c r="L9" s="42"/>
      <c r="M9" s="42"/>
      <c r="N9" s="42"/>
      <c r="O9" s="42"/>
      <c r="P9" s="42"/>
      <c r="Q9" s="42"/>
      <c r="R9" s="42"/>
      <c r="S9" s="42"/>
      <c r="T9" s="42"/>
      <c r="U9" s="42"/>
      <c r="V9" s="42"/>
    </row>
    <row r="10" spans="1:25" ht="18" customHeight="1" x14ac:dyDescent="0.25">
      <c r="A10" s="45"/>
      <c r="B10" s="324" t="str">
        <f>Project_Name</f>
        <v>Estes Drive Bike-Ped Improvements</v>
      </c>
      <c r="C10" s="325"/>
      <c r="D10" s="324" t="str">
        <f>Requesting_Agency</f>
        <v>Town of Carrboro</v>
      </c>
      <c r="E10" s="325"/>
      <c r="F10" s="363" t="str">
        <f>'FY19 Project Request '!F11:H11</f>
        <v>Tina Moon</v>
      </c>
      <c r="G10" s="364"/>
      <c r="H10" s="365"/>
      <c r="I10" s="139" t="s">
        <v>87</v>
      </c>
      <c r="J10" s="140">
        <f>'FY19 Project Request '!J11</f>
        <v>0</v>
      </c>
      <c r="K10" s="42"/>
      <c r="L10" s="42"/>
      <c r="M10" s="42"/>
      <c r="N10" s="42"/>
      <c r="O10" s="42"/>
      <c r="P10" s="42"/>
      <c r="Q10" s="42"/>
      <c r="R10" s="42"/>
      <c r="S10" s="42"/>
      <c r="T10" s="42"/>
      <c r="U10" s="42"/>
      <c r="V10" s="42"/>
    </row>
    <row r="11" spans="1:25" ht="18" customHeight="1" x14ac:dyDescent="0.25">
      <c r="A11" s="45"/>
      <c r="B11" s="326"/>
      <c r="C11" s="327"/>
      <c r="D11" s="326"/>
      <c r="E11" s="327"/>
      <c r="F11" s="363" t="str">
        <f>'FY19 Project Request '!F12:H12</f>
        <v>cmoon@townofcarrboro.org</v>
      </c>
      <c r="G11" s="364"/>
      <c r="H11" s="365"/>
      <c r="I11" s="139" t="s">
        <v>95</v>
      </c>
      <c r="J11" s="140">
        <f>'FY19 Project Request '!J12</f>
        <v>0</v>
      </c>
      <c r="K11" s="42"/>
      <c r="L11" s="42"/>
      <c r="M11" s="42"/>
      <c r="N11" s="42"/>
      <c r="O11" s="42"/>
      <c r="P11" s="42"/>
      <c r="Q11" s="42"/>
      <c r="R11" s="42"/>
      <c r="S11" s="42"/>
      <c r="T11" s="42"/>
      <c r="U11" s="42"/>
      <c r="V11" s="42"/>
    </row>
    <row r="12" spans="1:25" x14ac:dyDescent="0.25">
      <c r="A12" s="45"/>
      <c r="B12" s="316" t="s">
        <v>39</v>
      </c>
      <c r="C12" s="318"/>
      <c r="D12" s="316" t="s">
        <v>40</v>
      </c>
      <c r="E12" s="318"/>
      <c r="F12" s="316" t="s">
        <v>96</v>
      </c>
      <c r="G12" s="317"/>
      <c r="H12" s="318"/>
      <c r="I12" s="316" t="s">
        <v>112</v>
      </c>
      <c r="J12" s="318"/>
      <c r="K12" s="42"/>
      <c r="L12" s="42"/>
      <c r="M12" s="42"/>
      <c r="N12" s="42"/>
      <c r="O12" s="42"/>
      <c r="P12" s="42"/>
      <c r="Q12" s="42"/>
      <c r="R12" s="42"/>
      <c r="S12" s="42"/>
      <c r="T12" s="42"/>
      <c r="U12" s="42"/>
      <c r="V12" s="42"/>
    </row>
    <row r="13" spans="1:25" ht="15.75" customHeight="1" x14ac:dyDescent="0.25">
      <c r="A13" s="45"/>
      <c r="B13" s="333" t="str">
        <f>Start_Date</f>
        <v>FY 2018</v>
      </c>
      <c r="C13" s="334"/>
      <c r="D13" s="333" t="str">
        <f>End_Date</f>
        <v>FY 2023</v>
      </c>
      <c r="E13" s="334"/>
      <c r="F13" s="337" t="str">
        <f>Added_notes_as_appropriate</f>
        <v>The Town anticipates intitiating the muncipal agreement process in FY 2018, depending on the schedule for the corridor study (18TOC_CO2).</v>
      </c>
      <c r="G13" s="338"/>
      <c r="H13" s="339"/>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5"/>
      <c r="C14" s="336"/>
      <c r="D14" s="335"/>
      <c r="E14" s="336"/>
      <c r="F14" s="340"/>
      <c r="G14" s="341"/>
      <c r="H14" s="342"/>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19" t="s">
        <v>90</v>
      </c>
      <c r="C15" s="320"/>
      <c r="D15" s="321"/>
      <c r="E15" s="322"/>
      <c r="F15" s="322"/>
      <c r="G15" s="322"/>
      <c r="H15" s="322"/>
      <c r="I15" s="322"/>
      <c r="J15" s="323"/>
      <c r="K15" s="42"/>
      <c r="L15" s="42"/>
      <c r="M15" s="42"/>
      <c r="N15" s="42"/>
      <c r="O15" s="42"/>
      <c r="P15" s="42"/>
      <c r="Q15" s="42"/>
      <c r="R15" s="42"/>
      <c r="S15" s="42"/>
      <c r="T15" s="42"/>
      <c r="U15" s="42"/>
      <c r="V15" s="42"/>
      <c r="W15" s="37" t="b">
        <v>0</v>
      </c>
    </row>
    <row r="16" spans="1:25" ht="102.75" customHeight="1" x14ac:dyDescent="0.25">
      <c r="A16" s="45"/>
      <c r="B16" s="366" t="str">
        <f>'FY19 Project Request '!B17:J17</f>
        <v>Bike-ped infrastructure improvements (bike lanes and a sidewalk on one side/sidepath) will be installed along Estes Drive from North Greensboro Street in Carrboro, to Martin Luther King Boulevard in Chapel Hill as a single project.  The project has been programmed in the FY2018-2027 TIP (EB-5886) with an anticipated let date of FY 2021.  $37,203 of Transit Tax revenue funds have been earmarked for FY 2018 to be used toward the Carrboro portion of the preliminary design; design work will be informed by the corridor study (18TOC_CO2).  This particular segment of Estes Drive is located between the Chapel Hill Estes Drive Connectivity project (currently in design) and the intersection improvements at Estes Drive and North Greensboro Street (U-5846) scheduled for construction in 2018.</v>
      </c>
      <c r="C16" s="367"/>
      <c r="D16" s="367"/>
      <c r="E16" s="367"/>
      <c r="F16" s="367"/>
      <c r="G16" s="367"/>
      <c r="H16" s="368"/>
      <c r="I16" s="368"/>
      <c r="J16" s="369"/>
      <c r="K16" s="42"/>
      <c r="L16" s="42"/>
      <c r="M16" s="42"/>
      <c r="N16" s="42"/>
      <c r="O16" s="42"/>
      <c r="P16" s="42"/>
      <c r="Q16" s="42"/>
      <c r="R16" s="42"/>
      <c r="S16" s="42"/>
      <c r="T16" s="42"/>
      <c r="U16" s="42"/>
      <c r="V16" s="42"/>
      <c r="X16" s="159"/>
      <c r="Y16" s="159" t="b">
        <v>1</v>
      </c>
    </row>
    <row r="17" spans="1:28" ht="20.25" customHeight="1" x14ac:dyDescent="0.25">
      <c r="A17" s="45"/>
      <c r="B17" s="308" t="s">
        <v>228</v>
      </c>
      <c r="C17" s="308"/>
      <c r="D17" s="308"/>
      <c r="E17" s="146" t="str">
        <f>IF('FY19 Project Request '!X35,"YES",IF('FY19 Project Request '!X36,"NO",))</f>
        <v>YES</v>
      </c>
      <c r="F17" s="312"/>
      <c r="G17" s="313"/>
      <c r="H17" s="309"/>
      <c r="I17" s="310"/>
      <c r="J17" s="31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2" t="str">
        <f>'FY19 Project Request '!B22:C22</f>
        <v>Town of Carrboro &amp; Town of Chapel Hill, Estes Drive (SR 1780)</v>
      </c>
      <c r="C21" s="372"/>
      <c r="D21" s="372" t="str">
        <f>'FY19 Project Request '!D22:F22</f>
        <v>More than 1,279 residents live within 1/2 mile (the walking service area) of the corridor, including lower income residents in apartments.  Carrboro Elementary School is within the 1/2 mile walk area.</v>
      </c>
      <c r="E21" s="372"/>
      <c r="F21" s="372"/>
      <c r="G21" s="372" t="str">
        <f>'FY19 Project Request '!G22:J22</f>
        <v>Bike-Ped improvements for Estes Drive (EB-5886) will improve levels of service and safety for riders of the 5 existing Chapel Hill Transit routes, improve access to Wilson Park and improve safety for cyclists and pedestrians traveling along the corridor--the main corridor connecting Chapel Hill and Carrboro.</v>
      </c>
      <c r="H21" s="372"/>
      <c r="I21" s="372"/>
      <c r="J21" s="37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199</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6" t="s">
        <v>200</v>
      </c>
      <c r="D28" s="317"/>
      <c r="E28" s="318"/>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4" t="str">
        <f>KPI_a</f>
        <v>CD-Project DevelopmentInitiation and completion of preliminary design (construction authorization)</v>
      </c>
      <c r="D29" s="315"/>
      <c r="E29" s="31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4" t="str">
        <f>KPI_b</f>
        <v>CD-Construction StartAdvertisement of bid and selection of contractor</v>
      </c>
      <c r="D30" s="315"/>
      <c r="E30" s="31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4" t="str">
        <f>KPI_c</f>
        <v>CD-Construction CompletionProject completion</v>
      </c>
      <c r="D31" s="315"/>
      <c r="E31" s="31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0" t="s">
        <v>201</v>
      </c>
      <c r="C36" s="371"/>
      <c r="D36" s="370" t="s">
        <v>202</v>
      </c>
      <c r="E36" s="371"/>
      <c r="F36" s="370" t="s">
        <v>203</v>
      </c>
      <c r="G36" s="371"/>
      <c r="H36" s="370" t="s">
        <v>204</v>
      </c>
      <c r="I36" s="37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3"/>
      <c r="C37" s="374"/>
      <c r="D37" s="373"/>
      <c r="E37" s="374"/>
      <c r="F37" s="373"/>
      <c r="G37" s="374"/>
      <c r="H37" s="373"/>
      <c r="I37" s="374"/>
      <c r="J37" s="42"/>
      <c r="K37" s="42"/>
      <c r="L37" s="42"/>
      <c r="M37" s="42"/>
      <c r="N37" s="42"/>
      <c r="O37" s="42"/>
      <c r="P37" s="42"/>
      <c r="Q37" s="42"/>
      <c r="R37" s="42"/>
      <c r="S37" s="42"/>
      <c r="T37" s="42"/>
      <c r="U37" s="42"/>
      <c r="V37" s="42"/>
      <c r="W37" s="42"/>
      <c r="X37" s="42"/>
      <c r="Y37" s="42"/>
      <c r="Z37" s="147"/>
    </row>
    <row r="38" spans="1:26" ht="15.75" thickBot="1" x14ac:dyDescent="0.3">
      <c r="A38" s="53"/>
      <c r="B38" s="299" t="s">
        <v>206</v>
      </c>
      <c r="C38" s="300"/>
      <c r="D38" s="299" t="s">
        <v>206</v>
      </c>
      <c r="E38" s="300"/>
      <c r="F38" s="299" t="s">
        <v>206</v>
      </c>
      <c r="G38" s="300"/>
      <c r="H38" s="299" t="s">
        <v>206</v>
      </c>
      <c r="I38" s="300"/>
      <c r="J38" s="53"/>
      <c r="K38" s="42"/>
      <c r="L38" s="42"/>
      <c r="M38" s="42"/>
      <c r="N38" s="42"/>
      <c r="O38" s="42"/>
      <c r="P38" s="42"/>
      <c r="Q38" s="42"/>
      <c r="R38" s="42"/>
      <c r="S38" s="42"/>
      <c r="T38" s="42"/>
      <c r="U38" s="42"/>
      <c r="V38" s="42"/>
    </row>
    <row r="39" spans="1:26" ht="15.75" thickTop="1" x14ac:dyDescent="0.25">
      <c r="A39" s="45"/>
      <c r="B39" s="373"/>
      <c r="C39" s="374"/>
      <c r="D39" s="373"/>
      <c r="E39" s="374"/>
      <c r="F39" s="373"/>
      <c r="G39" s="374"/>
      <c r="H39" s="373"/>
      <c r="I39" s="374"/>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6" t="s">
        <v>208</v>
      </c>
      <c r="C56" s="276"/>
      <c r="D56" s="153"/>
      <c r="E56" s="173">
        <f>D57-D56</f>
        <v>192000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6" t="s">
        <v>258</v>
      </c>
      <c r="C57" s="276"/>
      <c r="D57" s="154">
        <f>'FY19 Project Request '!E139</f>
        <v>192000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DD8B0582-F4C5-4735-BE31-C00FB856E242}"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5" t="s">
        <v>164</v>
      </c>
      <c r="C1" s="386"/>
      <c r="D1" s="386"/>
      <c r="E1" s="386"/>
      <c r="F1" s="386"/>
      <c r="G1" s="386"/>
      <c r="H1" s="386"/>
      <c r="I1" s="386"/>
      <c r="J1" s="386"/>
      <c r="K1" s="386"/>
      <c r="O1" s="101"/>
      <c r="P1" s="101"/>
    </row>
    <row r="2" spans="2:16" s="104" customFormat="1" ht="31.5" x14ac:dyDescent="0.3">
      <c r="B2" s="387" t="s">
        <v>117</v>
      </c>
      <c r="C2" s="387"/>
      <c r="D2" s="387"/>
      <c r="E2" s="387"/>
      <c r="F2" s="387"/>
      <c r="G2" s="387"/>
      <c r="H2" s="387"/>
      <c r="I2" s="387"/>
      <c r="J2" s="387"/>
      <c r="K2" s="387"/>
      <c r="O2" s="105"/>
      <c r="P2" s="105"/>
    </row>
    <row r="3" spans="2:16" s="104" customFormat="1" ht="21" customHeight="1" x14ac:dyDescent="0.2">
      <c r="D3" s="106"/>
      <c r="E3" s="106"/>
      <c r="G3" s="388"/>
      <c r="H3" s="388"/>
      <c r="I3" s="103"/>
      <c r="J3" s="103"/>
      <c r="O3" s="105"/>
      <c r="P3" s="105"/>
    </row>
    <row r="4" spans="2:16" ht="21" customHeight="1" x14ac:dyDescent="0.25">
      <c r="D4" s="106"/>
      <c r="E4" s="106"/>
      <c r="F4" s="102"/>
      <c r="G4" s="389"/>
      <c r="H4" s="389"/>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0" t="s">
        <v>167</v>
      </c>
      <c r="J7" s="390"/>
      <c r="K7" s="109"/>
      <c r="L7" s="109"/>
      <c r="M7" s="109"/>
      <c r="O7" s="109"/>
      <c r="P7" s="109"/>
    </row>
    <row r="8" spans="2:16" ht="21" customHeight="1" x14ac:dyDescent="0.2">
      <c r="D8" s="392" t="s">
        <v>192</v>
      </c>
      <c r="E8" s="392"/>
      <c r="H8" s="135"/>
      <c r="I8" s="376" t="s">
        <v>168</v>
      </c>
      <c r="J8" s="377"/>
      <c r="K8" s="109"/>
      <c r="L8" s="109"/>
      <c r="M8" s="109"/>
      <c r="O8" s="109"/>
      <c r="P8" s="109"/>
    </row>
    <row r="9" spans="2:16" ht="21" customHeight="1" x14ac:dyDescent="0.2">
      <c r="D9" s="375" t="s">
        <v>169</v>
      </c>
      <c r="E9" s="375"/>
      <c r="H9" s="135"/>
      <c r="I9" s="376" t="s">
        <v>170</v>
      </c>
      <c r="J9" s="377"/>
      <c r="K9" s="109"/>
      <c r="L9" s="109"/>
      <c r="M9" s="109"/>
      <c r="O9" s="110"/>
      <c r="P9" s="110"/>
    </row>
    <row r="10" spans="2:16" ht="21" customHeight="1" x14ac:dyDescent="0.2">
      <c r="D10" s="375" t="s">
        <v>171</v>
      </c>
      <c r="E10" s="375"/>
      <c r="H10" s="135"/>
      <c r="I10" s="376" t="s">
        <v>172</v>
      </c>
      <c r="J10" s="377"/>
      <c r="K10" s="109"/>
      <c r="L10" s="109"/>
      <c r="M10" s="109"/>
      <c r="O10" s="110"/>
      <c r="P10" s="110"/>
    </row>
    <row r="11" spans="2:16" ht="21" customHeight="1" x14ac:dyDescent="0.2">
      <c r="D11" s="375" t="s">
        <v>173</v>
      </c>
      <c r="E11" s="375"/>
      <c r="H11" s="135"/>
      <c r="I11" s="376" t="s">
        <v>174</v>
      </c>
      <c r="J11" s="377"/>
      <c r="K11" s="109"/>
      <c r="L11" s="109"/>
      <c r="M11" s="109"/>
      <c r="O11" s="110"/>
      <c r="P11" s="110"/>
    </row>
    <row r="12" spans="2:16" ht="21" customHeight="1" x14ac:dyDescent="0.2">
      <c r="D12" s="380" t="s">
        <v>175</v>
      </c>
      <c r="E12" s="381"/>
      <c r="H12" s="135"/>
      <c r="I12" s="376" t="s">
        <v>176</v>
      </c>
      <c r="J12" s="377"/>
      <c r="K12" s="109"/>
      <c r="L12" s="109"/>
      <c r="M12" s="109"/>
      <c r="O12" s="110"/>
      <c r="P12" s="110"/>
    </row>
    <row r="13" spans="2:16" ht="21" customHeight="1" x14ac:dyDescent="0.2">
      <c r="D13" s="144" t="s">
        <v>177</v>
      </c>
      <c r="E13" s="145"/>
      <c r="H13" s="136"/>
      <c r="I13" s="376" t="s">
        <v>178</v>
      </c>
      <c r="J13" s="377"/>
      <c r="K13" s="109"/>
      <c r="L13" s="109"/>
      <c r="M13" s="109"/>
      <c r="O13" s="111"/>
      <c r="P13" s="111"/>
    </row>
    <row r="14" spans="2:16" ht="21" customHeight="1" x14ac:dyDescent="0.2">
      <c r="D14" s="384" t="s">
        <v>179</v>
      </c>
      <c r="E14" s="384"/>
      <c r="H14" s="137"/>
      <c r="I14" s="376" t="s">
        <v>180</v>
      </c>
      <c r="J14" s="377"/>
    </row>
    <row r="15" spans="2:16" ht="33.6" customHeight="1" x14ac:dyDescent="0.2"/>
    <row r="16" spans="2:16" s="113" customFormat="1" ht="51" customHeight="1" thickBot="1" x14ac:dyDescent="0.3">
      <c r="B16" s="133" t="s">
        <v>197</v>
      </c>
      <c r="C16" s="382" t="s">
        <v>185</v>
      </c>
      <c r="D16" s="383"/>
      <c r="E16" s="133" t="s">
        <v>181</v>
      </c>
      <c r="F16" s="133" t="s">
        <v>182</v>
      </c>
      <c r="G16" s="133" t="s">
        <v>186</v>
      </c>
      <c r="H16" s="133" t="s">
        <v>183</v>
      </c>
      <c r="I16" s="133" t="s">
        <v>187</v>
      </c>
      <c r="J16" s="133" t="s">
        <v>188</v>
      </c>
      <c r="K16" s="138" t="s">
        <v>189</v>
      </c>
    </row>
    <row r="17" spans="2:11" s="115" customFormat="1" ht="25.15" customHeight="1" thickTop="1" x14ac:dyDescent="0.25">
      <c r="B17" s="87"/>
      <c r="C17" s="397"/>
      <c r="D17" s="398"/>
      <c r="E17" s="87"/>
      <c r="F17" s="87"/>
      <c r="G17" s="87"/>
      <c r="H17" s="87"/>
      <c r="I17" s="87"/>
      <c r="J17" s="87"/>
      <c r="K17" s="65">
        <f>J17*G17</f>
        <v>0</v>
      </c>
    </row>
    <row r="18" spans="2:11" s="115" customFormat="1" ht="25.15" customHeight="1" x14ac:dyDescent="0.25">
      <c r="B18" s="87"/>
      <c r="C18" s="397"/>
      <c r="D18" s="398"/>
      <c r="E18" s="87"/>
      <c r="F18" s="87"/>
      <c r="G18" s="87"/>
      <c r="H18" s="87"/>
      <c r="I18" s="87"/>
      <c r="J18" s="87"/>
      <c r="K18" s="65">
        <f t="shared" ref="K18:K21" si="0">J18*G18</f>
        <v>0</v>
      </c>
    </row>
    <row r="19" spans="2:11" s="115" customFormat="1" ht="25.15" customHeight="1" x14ac:dyDescent="0.25">
      <c r="B19" s="87"/>
      <c r="C19" s="397"/>
      <c r="D19" s="398"/>
      <c r="E19" s="87"/>
      <c r="F19" s="87"/>
      <c r="G19" s="87"/>
      <c r="H19" s="87"/>
      <c r="I19" s="87"/>
      <c r="J19" s="87"/>
      <c r="K19" s="65">
        <f t="shared" si="0"/>
        <v>0</v>
      </c>
    </row>
    <row r="20" spans="2:11" s="115" customFormat="1" ht="25.15" customHeight="1" x14ac:dyDescent="0.25">
      <c r="B20" s="87"/>
      <c r="C20" s="397"/>
      <c r="D20" s="398"/>
      <c r="E20" s="87"/>
      <c r="F20" s="87"/>
      <c r="G20" s="87"/>
      <c r="H20" s="87"/>
      <c r="I20" s="87"/>
      <c r="J20" s="87"/>
      <c r="K20" s="65">
        <f t="shared" si="0"/>
        <v>0</v>
      </c>
    </row>
    <row r="21" spans="2:11" s="115" customFormat="1" ht="25.15" customHeight="1" x14ac:dyDescent="0.25">
      <c r="B21" s="87"/>
      <c r="C21" s="397"/>
      <c r="D21" s="398"/>
      <c r="E21" s="87"/>
      <c r="F21" s="87"/>
      <c r="G21" s="87"/>
      <c r="H21" s="87"/>
      <c r="I21" s="87"/>
      <c r="J21" s="87"/>
      <c r="K21" s="65">
        <f t="shared" si="0"/>
        <v>0</v>
      </c>
    </row>
    <row r="22" spans="2:11" s="115" customFormat="1" ht="39.6" hidden="1" customHeight="1" x14ac:dyDescent="0.25">
      <c r="C22" s="399" t="s">
        <v>184</v>
      </c>
      <c r="D22" s="400"/>
      <c r="E22" s="112" t="s">
        <v>181</v>
      </c>
      <c r="F22" s="112" t="s">
        <v>182</v>
      </c>
      <c r="G22" s="116"/>
      <c r="H22" s="117"/>
      <c r="I22" s="117"/>
      <c r="J22" s="117"/>
      <c r="K22" s="65"/>
    </row>
    <row r="23" spans="2:11" s="115" customFormat="1" ht="25.15" hidden="1" customHeight="1" x14ac:dyDescent="0.25">
      <c r="C23" s="393" t="s">
        <v>190</v>
      </c>
      <c r="D23" s="394"/>
      <c r="E23" s="118">
        <v>41640</v>
      </c>
      <c r="F23" s="114">
        <v>41820</v>
      </c>
      <c r="G23" s="119"/>
      <c r="H23" s="120"/>
      <c r="I23" s="120"/>
      <c r="J23" s="120"/>
      <c r="K23" s="65">
        <v>0</v>
      </c>
    </row>
    <row r="24" spans="2:11" s="115" customFormat="1" ht="25.15" hidden="1" customHeight="1" x14ac:dyDescent="0.25">
      <c r="C24" s="393" t="s">
        <v>191</v>
      </c>
      <c r="D24" s="394"/>
      <c r="E24" s="121">
        <v>41640</v>
      </c>
      <c r="F24" s="114">
        <v>41820</v>
      </c>
      <c r="G24" s="122"/>
      <c r="H24" s="120"/>
      <c r="I24" s="120"/>
      <c r="J24" s="120"/>
      <c r="K24" s="65">
        <v>0</v>
      </c>
    </row>
    <row r="25" spans="2:11" s="115" customFormat="1" ht="25.15" hidden="1" customHeight="1" x14ac:dyDescent="0.25">
      <c r="C25" s="395"/>
      <c r="D25" s="396"/>
      <c r="E25" s="118"/>
      <c r="F25" s="118"/>
      <c r="G25" s="122"/>
      <c r="H25" s="120"/>
      <c r="I25" s="120"/>
      <c r="J25" s="120"/>
      <c r="K25" s="65">
        <v>0</v>
      </c>
    </row>
    <row r="26" spans="2:11" s="115" customFormat="1" ht="25.15" hidden="1" customHeight="1" x14ac:dyDescent="0.25">
      <c r="C26" s="395"/>
      <c r="D26" s="396"/>
      <c r="E26" s="118"/>
      <c r="F26" s="118"/>
      <c r="G26" s="123"/>
      <c r="H26" s="124"/>
      <c r="I26" s="124"/>
      <c r="J26" s="124"/>
      <c r="K26" s="65">
        <v>0</v>
      </c>
    </row>
    <row r="27" spans="2:11" s="115" customFormat="1" ht="25.15" hidden="1" customHeight="1" x14ac:dyDescent="0.25">
      <c r="C27" s="401"/>
      <c r="D27" s="402"/>
      <c r="E27" s="125"/>
      <c r="F27" s="125"/>
      <c r="G27" s="126"/>
      <c r="H27" s="127"/>
      <c r="I27" s="127"/>
      <c r="J27" s="127"/>
      <c r="K27" s="65">
        <v>0</v>
      </c>
    </row>
    <row r="28" spans="2:11" s="115" customFormat="1" ht="25.15" customHeight="1" x14ac:dyDescent="0.25">
      <c r="C28" s="378"/>
      <c r="D28" s="378"/>
      <c r="E28" s="130"/>
      <c r="F28" s="130"/>
      <c r="G28" s="130"/>
      <c r="H28" s="131"/>
      <c r="I28" s="131"/>
      <c r="J28" s="131" t="s">
        <v>20</v>
      </c>
      <c r="K28" s="65">
        <f>SUM(K17:K21,K23:K27)</f>
        <v>0</v>
      </c>
    </row>
    <row r="29" spans="2:11" s="128" customFormat="1" ht="25.15" customHeight="1" x14ac:dyDescent="0.2">
      <c r="C29" s="379"/>
      <c r="D29" s="379"/>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1" t="s">
        <v>196</v>
      </c>
      <c r="C32" s="391"/>
      <c r="D32" s="391"/>
      <c r="E32" s="391"/>
      <c r="F32" s="391"/>
      <c r="G32" s="391"/>
      <c r="H32" s="391"/>
      <c r="I32" s="391"/>
      <c r="J32" s="391"/>
      <c r="K32" s="391"/>
    </row>
    <row r="72" ht="12.75" customHeight="1" x14ac:dyDescent="0.2"/>
    <row r="73" ht="12.75" customHeight="1" x14ac:dyDescent="0.2"/>
  </sheetData>
  <customSheetViews>
    <customSheetView guid="{DD8B0582-F4C5-4735-BE31-C00FB856E242}"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DD8B0582-F4C5-4735-BE31-C00FB856E242}"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3" t="s">
        <v>34</v>
      </c>
      <c r="B2" s="403"/>
      <c r="C2" s="403" t="s">
        <v>35</v>
      </c>
      <c r="D2" s="403"/>
      <c r="E2" s="404" t="s">
        <v>36</v>
      </c>
      <c r="F2" s="405"/>
      <c r="G2" s="405"/>
      <c r="H2" s="405" t="s">
        <v>37</v>
      </c>
      <c r="I2" s="405"/>
    </row>
    <row r="3" spans="1:9" x14ac:dyDescent="0.25">
      <c r="A3" s="406"/>
      <c r="B3" s="406"/>
      <c r="C3" s="406"/>
      <c r="D3" s="406"/>
      <c r="E3" s="407"/>
      <c r="F3" s="407"/>
      <c r="G3" s="407"/>
      <c r="H3" s="408">
        <f>I45</f>
        <v>0</v>
      </c>
      <c r="I3" s="408"/>
    </row>
    <row r="4" spans="1:9" x14ac:dyDescent="0.25">
      <c r="A4" s="406"/>
      <c r="B4" s="406"/>
      <c r="C4" s="406"/>
      <c r="D4" s="406"/>
      <c r="E4" s="409"/>
      <c r="F4" s="406"/>
      <c r="G4" s="406"/>
      <c r="H4" s="408"/>
      <c r="I4" s="408"/>
    </row>
    <row r="5" spans="1:9" x14ac:dyDescent="0.25">
      <c r="A5" s="403" t="s">
        <v>39</v>
      </c>
      <c r="B5" s="403"/>
      <c r="C5" s="403" t="s">
        <v>40</v>
      </c>
      <c r="D5" s="403"/>
      <c r="E5" s="403" t="s">
        <v>41</v>
      </c>
      <c r="F5" s="403"/>
      <c r="G5" s="403"/>
      <c r="H5" s="403"/>
      <c r="I5" s="403"/>
    </row>
    <row r="6" spans="1:9" x14ac:dyDescent="0.25">
      <c r="A6" s="410"/>
      <c r="B6" s="411"/>
      <c r="C6" s="410"/>
      <c r="D6" s="411"/>
      <c r="E6" s="406"/>
      <c r="F6" s="406"/>
      <c r="G6" s="406"/>
      <c r="H6" s="408">
        <f>I70</f>
        <v>0</v>
      </c>
      <c r="I6" s="408"/>
    </row>
    <row r="7" spans="1:9" x14ac:dyDescent="0.25">
      <c r="A7" s="413" t="s">
        <v>43</v>
      </c>
      <c r="B7" s="414"/>
      <c r="C7" s="26"/>
      <c r="D7" s="26"/>
      <c r="E7" s="26"/>
      <c r="F7" s="26"/>
      <c r="G7" s="26"/>
      <c r="H7" s="26"/>
      <c r="I7" s="27"/>
    </row>
    <row r="8" spans="1:9" ht="52.35" customHeight="1" x14ac:dyDescent="0.25">
      <c r="A8" s="415"/>
      <c r="B8" s="416"/>
      <c r="C8" s="416"/>
      <c r="D8" s="416"/>
      <c r="E8" s="416"/>
      <c r="F8" s="416"/>
      <c r="G8" s="416"/>
      <c r="H8" s="416"/>
      <c r="I8" s="417"/>
    </row>
    <row r="9" spans="1:9" x14ac:dyDescent="0.25">
      <c r="A9" s="418" t="s">
        <v>44</v>
      </c>
      <c r="B9" s="419"/>
      <c r="C9" s="419"/>
      <c r="D9" s="28"/>
      <c r="E9" s="29"/>
      <c r="F9" s="29"/>
      <c r="G9" s="29"/>
      <c r="H9" s="29"/>
      <c r="I9" s="30"/>
    </row>
    <row r="10" spans="1:9" x14ac:dyDescent="0.25">
      <c r="A10" s="420" t="s">
        <v>45</v>
      </c>
      <c r="B10" s="421"/>
      <c r="C10" s="421"/>
      <c r="D10" s="421"/>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2"/>
      <c r="B14" s="423"/>
      <c r="C14" s="423"/>
      <c r="D14" s="423"/>
      <c r="E14" s="423"/>
      <c r="F14" s="423"/>
      <c r="G14" s="423"/>
      <c r="H14" s="423"/>
      <c r="I14" s="424"/>
    </row>
    <row r="15" spans="1:9" ht="16.5" x14ac:dyDescent="0.25">
      <c r="A15" s="34"/>
      <c r="B15" s="34"/>
      <c r="C15" s="34"/>
      <c r="D15" s="34"/>
      <c r="E15" s="34"/>
      <c r="F15" s="34"/>
      <c r="G15" s="34"/>
      <c r="H15" s="34"/>
      <c r="I15" s="34"/>
    </row>
    <row r="16" spans="1:9" ht="31.35" customHeight="1" x14ac:dyDescent="0.25">
      <c r="A16" s="412" t="s">
        <v>47</v>
      </c>
      <c r="B16" s="412"/>
      <c r="C16" s="412"/>
      <c r="D16" s="412"/>
      <c r="E16" s="412"/>
      <c r="F16" s="412"/>
      <c r="G16" s="412"/>
      <c r="H16" s="412"/>
      <c r="I16" s="412"/>
    </row>
    <row r="17" spans="1:9" ht="16.5" x14ac:dyDescent="0.25">
      <c r="A17" s="34"/>
      <c r="B17" s="34"/>
      <c r="C17" s="34"/>
      <c r="D17" s="34"/>
      <c r="E17" s="34"/>
      <c r="F17" s="34"/>
      <c r="G17" s="34"/>
      <c r="H17" s="34"/>
      <c r="I17" s="34"/>
    </row>
    <row r="18" spans="1:9" ht="39.75" customHeight="1" x14ac:dyDescent="0.25">
      <c r="A18" s="425"/>
      <c r="B18" s="426"/>
      <c r="C18" s="426"/>
      <c r="D18" s="426"/>
      <c r="E18" s="426"/>
      <c r="F18" s="426"/>
      <c r="G18" s="426"/>
      <c r="H18" s="426"/>
      <c r="I18" s="427"/>
    </row>
    <row r="19" spans="1:9" ht="8.1" customHeight="1" x14ac:dyDescent="0.25">
      <c r="A19" s="34"/>
      <c r="B19" s="34"/>
      <c r="C19" s="34"/>
      <c r="D19" s="34"/>
      <c r="E19" s="34"/>
      <c r="F19" s="34"/>
      <c r="G19" s="34"/>
      <c r="H19" s="34"/>
      <c r="I19" s="34"/>
    </row>
    <row r="20" spans="1:9" ht="15" customHeight="1" x14ac:dyDescent="0.25">
      <c r="A20" s="412" t="s">
        <v>48</v>
      </c>
      <c r="B20" s="412"/>
      <c r="C20" s="412"/>
      <c r="D20" s="412"/>
      <c r="E20" s="412"/>
      <c r="F20" s="412"/>
      <c r="G20" s="412"/>
      <c r="H20" s="412"/>
      <c r="I20" s="412"/>
    </row>
    <row r="21" spans="1:9" ht="16.5" x14ac:dyDescent="0.25">
      <c r="A21" s="34"/>
      <c r="B21" s="34"/>
      <c r="C21" s="34"/>
      <c r="D21" s="34"/>
      <c r="E21" s="34"/>
      <c r="F21" s="34"/>
      <c r="G21" s="34"/>
      <c r="H21" s="34"/>
      <c r="I21" s="34"/>
    </row>
    <row r="22" spans="1:9" ht="33" customHeight="1" x14ac:dyDescent="0.25">
      <c r="A22" s="425"/>
      <c r="B22" s="426"/>
      <c r="C22" s="426"/>
      <c r="D22" s="426"/>
      <c r="E22" s="426"/>
      <c r="F22" s="426"/>
      <c r="G22" s="426"/>
      <c r="H22" s="426"/>
      <c r="I22" s="427"/>
    </row>
    <row r="23" spans="1:9" x14ac:dyDescent="0.25">
      <c r="A23" s="428" t="s">
        <v>49</v>
      </c>
      <c r="B23" s="428"/>
      <c r="C23" s="428"/>
      <c r="D23" s="428"/>
      <c r="E23" s="428"/>
      <c r="F23" s="428"/>
      <c r="G23" s="428"/>
      <c r="H23" s="428"/>
      <c r="I23" s="428"/>
    </row>
    <row r="24" spans="1:9" x14ac:dyDescent="0.25">
      <c r="A24" s="412"/>
      <c r="B24" s="412"/>
      <c r="C24" s="412"/>
      <c r="D24" s="412"/>
      <c r="E24" s="412"/>
      <c r="F24" s="412"/>
      <c r="G24" s="412"/>
      <c r="H24" s="412"/>
      <c r="I24" s="412"/>
    </row>
    <row r="25" spans="1:9" ht="16.5" x14ac:dyDescent="0.25">
      <c r="A25" s="34"/>
      <c r="B25" s="34"/>
      <c r="C25" s="34"/>
      <c r="D25" s="34"/>
      <c r="E25" s="34"/>
      <c r="F25" s="34"/>
      <c r="G25" s="34"/>
      <c r="H25" s="34"/>
      <c r="I25" s="34"/>
    </row>
    <row r="26" spans="1:9" ht="31.35" customHeight="1" x14ac:dyDescent="0.25">
      <c r="A26" s="425"/>
      <c r="B26" s="426"/>
      <c r="C26" s="426"/>
      <c r="D26" s="426"/>
      <c r="E26" s="426"/>
      <c r="F26" s="426"/>
      <c r="G26" s="426"/>
      <c r="H26" s="426"/>
      <c r="I26" s="427"/>
    </row>
    <row r="27" spans="1:9" ht="16.5" x14ac:dyDescent="0.25">
      <c r="A27" s="34"/>
      <c r="B27" s="34"/>
      <c r="C27" s="34"/>
      <c r="D27" s="34"/>
      <c r="E27" s="34"/>
      <c r="F27" s="34"/>
      <c r="G27" s="34"/>
      <c r="H27" s="34"/>
      <c r="I27" s="34"/>
    </row>
    <row r="28" spans="1:9" ht="16.5" x14ac:dyDescent="0.25">
      <c r="A28" s="412" t="s">
        <v>50</v>
      </c>
      <c r="B28" s="412"/>
      <c r="C28" s="412"/>
      <c r="D28" s="412"/>
      <c r="E28" s="412"/>
      <c r="F28" s="412"/>
      <c r="G28" s="412"/>
      <c r="H28" s="412"/>
      <c r="I28" s="412"/>
    </row>
    <row r="29" spans="1:9" ht="16.5" x14ac:dyDescent="0.25">
      <c r="A29" s="34"/>
      <c r="B29" s="34"/>
      <c r="C29" s="34"/>
      <c r="D29" s="34"/>
      <c r="E29" s="34"/>
      <c r="F29" s="34"/>
      <c r="G29" s="34"/>
      <c r="H29" s="34"/>
      <c r="I29" s="34"/>
    </row>
    <row r="30" spans="1:9" ht="16.5" x14ac:dyDescent="0.25">
      <c r="A30" s="425"/>
      <c r="B30" s="426"/>
      <c r="C30" s="426"/>
      <c r="D30" s="426"/>
      <c r="E30" s="426"/>
      <c r="F30" s="426"/>
      <c r="G30" s="426"/>
      <c r="H30" s="426"/>
      <c r="I30" s="427"/>
    </row>
    <row r="31" spans="1:9" ht="16.5" x14ac:dyDescent="0.25">
      <c r="A31" s="34"/>
      <c r="B31" s="34"/>
      <c r="C31" s="34"/>
      <c r="D31" s="34"/>
      <c r="E31" s="34"/>
      <c r="F31" s="34"/>
      <c r="G31" s="34"/>
      <c r="H31" s="34"/>
      <c r="I31" s="34"/>
    </row>
    <row r="32" spans="1:9" ht="47.45" customHeight="1" x14ac:dyDescent="0.25">
      <c r="A32" s="412" t="s">
        <v>51</v>
      </c>
      <c r="B32" s="412"/>
      <c r="C32" s="412"/>
      <c r="D32" s="412"/>
      <c r="E32" s="412"/>
      <c r="F32" s="412"/>
      <c r="G32" s="412"/>
      <c r="H32" s="412"/>
      <c r="I32" s="412"/>
    </row>
    <row r="33" spans="1:9" ht="16.5" x14ac:dyDescent="0.25">
      <c r="A33" s="34"/>
      <c r="B33" s="34"/>
      <c r="C33" s="34"/>
      <c r="D33" s="34"/>
      <c r="E33" s="34"/>
      <c r="F33" s="34"/>
      <c r="G33" s="34"/>
      <c r="H33" s="34"/>
      <c r="I33" s="34"/>
    </row>
    <row r="34" spans="1:9" ht="33" customHeight="1" x14ac:dyDescent="0.25">
      <c r="A34" s="425"/>
      <c r="B34" s="426"/>
      <c r="C34" s="426"/>
      <c r="D34" s="426"/>
      <c r="E34" s="426"/>
      <c r="F34" s="426"/>
      <c r="G34" s="426"/>
      <c r="H34" s="426"/>
      <c r="I34" s="427"/>
    </row>
    <row r="37" spans="1:9" x14ac:dyDescent="0.25">
      <c r="A37" s="429" t="s">
        <v>12</v>
      </c>
      <c r="B37" s="429"/>
      <c r="C37" s="429"/>
      <c r="D37" s="429"/>
      <c r="E37" s="429"/>
      <c r="F37" s="429"/>
      <c r="G37" s="429"/>
      <c r="H37" s="429"/>
      <c r="I37" s="42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9" t="s">
        <v>4</v>
      </c>
      <c r="B49" s="429"/>
      <c r="C49" s="429"/>
      <c r="D49" s="429"/>
      <c r="E49" s="429"/>
      <c r="F49" s="429"/>
      <c r="G49" s="429"/>
      <c r="H49" s="429"/>
      <c r="I49" s="42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9" t="s">
        <v>42</v>
      </c>
      <c r="B62" s="429"/>
      <c r="C62" s="429"/>
      <c r="D62" s="429"/>
      <c r="E62" s="429"/>
      <c r="F62" s="429"/>
      <c r="G62" s="429"/>
      <c r="H62" s="429"/>
      <c r="I62" s="42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9" t="s">
        <v>52</v>
      </c>
      <c r="B74" s="429"/>
      <c r="C74" s="429"/>
      <c r="D74" s="429"/>
      <c r="E74" s="429"/>
      <c r="F74" s="429"/>
      <c r="G74" s="429"/>
      <c r="H74" s="429"/>
      <c r="I74" s="42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0"/>
      <c r="B91" s="431"/>
      <c r="C91" s="431"/>
      <c r="D91" s="431"/>
      <c r="E91" s="431"/>
      <c r="F91" s="431"/>
      <c r="G91" s="431"/>
      <c r="H91" s="432"/>
    </row>
    <row r="93" spans="1:9" ht="59.1" customHeight="1" x14ac:dyDescent="0.25">
      <c r="A93" s="430"/>
      <c r="B93" s="431"/>
      <c r="C93" s="431"/>
      <c r="D93" s="431"/>
      <c r="E93" s="431"/>
      <c r="F93" s="431"/>
      <c r="G93" s="431"/>
      <c r="H93" s="432"/>
    </row>
  </sheetData>
  <customSheetViews>
    <customSheetView guid="{DD8B0582-F4C5-4735-BE31-C00FB856E242}"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purl.org/dc/terms/"/>
    <ds:schemaRef ds:uri="http://purl.org/dc/dcmitype/"/>
    <ds:schemaRef ds:uri="http://schemas.microsoft.com/office/2006/documentManagement/types"/>
    <ds:schemaRef ds:uri="http://schemas.microsoft.com/office/infopath/2007/PartnerControls"/>
    <ds:schemaRef ds:uri="http://www.w3.org/XML/1998/namespace"/>
    <ds:schemaRef ds:uri="http://purl.org/dc/elements/1.1/"/>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Christina Moon</cp:lastModifiedBy>
  <cp:lastPrinted>2017-12-15T17:18:16Z</cp:lastPrinted>
  <dcterms:created xsi:type="dcterms:W3CDTF">2017-01-26T15:15:03Z</dcterms:created>
  <dcterms:modified xsi:type="dcterms:W3CDTF">2017-12-15T17:46:09Z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