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1.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Projects Revised -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0AEED066_3158_4C3A_8C68_C8520EB023B3_.wvu.Cols" localSheetId="2" hidden="1">'Exhibit A'!$V:$AC</definedName>
    <definedName name="Z_0AEED066_3158_4C3A_8C68_C8520EB023B3_.wvu.Cols" localSheetId="1" hidden="1">'FY19 Project Reporting'!$V:$AD</definedName>
    <definedName name="Z_0AEED066_3158_4C3A_8C68_C8520EB023B3_.wvu.FilterData" localSheetId="0" hidden="1">'FY19 Project Request '!$X$3:$X$12</definedName>
    <definedName name="Z_0AEED066_3158_4C3A_8C68_C8520EB023B3_.wvu.PrintArea" localSheetId="2" hidden="1">'Exhibit A'!$A$1:$K$44</definedName>
    <definedName name="Z_0AEED066_3158_4C3A_8C68_C8520EB023B3_.wvu.PrintArea" localSheetId="5" hidden="1">'FY19 Exhibit A - Draft'!$A$1:$K$63</definedName>
    <definedName name="Z_0AEED066_3158_4C3A_8C68_C8520EB023B3_.wvu.PrintArea" localSheetId="1" hidden="1">'FY19 Project Reporting'!$A$1:$K$65</definedName>
    <definedName name="Z_0AEED066_3158_4C3A_8C68_C8520EB023B3_.wvu.PrintArea" localSheetId="0" hidden="1">'FY19 Project Request '!$A$1:$K$148</definedName>
    <definedName name="Z_0AEED066_3158_4C3A_8C68_C8520EB023B3_.wvu.PrintArea" localSheetId="4" hidden="1">'ProjReport Instructions'!$A$1:$C$62</definedName>
    <definedName name="Z_0AEED066_3158_4C3A_8C68_C8520EB023B3_.wvu.PrintArea" localSheetId="3" hidden="1">'ProjReq Instructions'!$A$1:$C$192</definedName>
    <definedName name="Z_0AEED066_3158_4C3A_8C68_C8520EB023B3_.wvu.Rows" localSheetId="6" hidden="1">'End-of-Year Reconciliations'!$22:$27</definedName>
    <definedName name="Z_0AEED066_3158_4C3A_8C68_C8520EB023B3_.wvu.Rows" localSheetId="0" hidden="1">'FY19 Project Request '!$8:$9,'FY19 Project Request '!$60:$75,'FY19 Project Request '!$77:$79,'FY19 Project Request '!$93:$96,'FY19 Project Request '!$107:$129,'FY19 Project Request '!$140:$143</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iterate="1" iterateCount="30000" calcOnSave="0"/>
  <customWorkbookViews>
    <customWorkbookView name="Lenovo User - Personal View" guid="{0AEED066-3158-4C3A-8C68-C8520EB023B3}" mergeInterval="0" personalView="1" maximized="1" xWindow="1672" yWindow="-8" windowWidth="1696" windowHeight="1066" activeSheetId="1"/>
    <customWorkbookView name="Christina Moon - Personal View" guid="{DD8B0582-F4C5-4735-BE31-C00FB856E242}" mergeInterval="0" personalView="1" xWindow="29" yWindow="109" windowWidth="1888" windowHeight="100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98" i="1" l="1"/>
  <c r="D136" i="1"/>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J14" i="1" s="1"/>
  <c r="G101" i="1"/>
  <c r="H101" i="1"/>
  <c r="I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E102" i="1" l="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<sst xmlns="http://schemas.openxmlformats.org/spreadsheetml/2006/main" count="718" uniqueCount="382">
  <si>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</si>
  <si>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</si>
  <si>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</si>
  <si>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</si>
  <si>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</si>
  <si>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</si>
  <si>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</si>
  <si>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</si>
  <si>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</si>
  <si>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</si>
  <si>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</si>
  <si>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</si>
  <si>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</si>
  <si>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</si>
  <si>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</si>
  <si>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</si>
  <si>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</si>
  <si>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</si>
  <si>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</si>
  <si>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</si>
  <si>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</si>
  <si>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</si>
  <si>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</si>
  <si>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</si>
  <si>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</si>
  <si>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</si>
  <si>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</si>
  <si>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</si>
  <si>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</si>
  <si>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</si>
  <si>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</si>
  <si>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</si>
  <si>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</si>
  <si>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</si>
  <si>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</si>
  <si>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</si>
  <si>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</si>
  <si>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</si>
  <si>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</si>
  <si>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</si>
  <si>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</si>
  <si>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</si>
  <si>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</si>
  <si>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</si>
  <si>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</si>
  <si>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</si>
  <si>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</si>
  <si>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</si>
  <si>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</si>
  <si>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</si>
  <si>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</si>
  <si>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</si>
  <si>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</si>
  <si>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</si>
  <si>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</si>
  <si>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</si>
  <si>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</si>
  <si>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</si>
  <si>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</si>
  <si>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</si>
  <si>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</si>
  <si>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</si>
  <si>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</si>
  <si>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</si>
  <si>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</si>
  <si>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</si>
  <si>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</si>
  <si>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</si>
  <si>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</si>
  <si>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</si>
  <si>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</si>
  <si>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</si>
  <si>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</si>
  <si>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</si>
  <si>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</si>
  <si>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</si>
  <si>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</si>
  <si>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</si>
  <si>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</si>
  <si>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</si>
  <si>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</si>
  <si>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</si>
  <si>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</si>
  <si>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</si>
  <si>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</si>
  <si>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</si>
  <si>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</si>
  <si>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</si>
  <si>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</si>
  <si>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</si>
  <si>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</si>
  <si>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</si>
  <si>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</si>
  <si>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</si>
  <si>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</si>
  <si>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</si>
  <si>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</si>
  <si>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</si>
  <si>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</si>
  <si>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</si>
  <si>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</si>
  <si>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</si>
  <si>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</si>
  <si>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</si>
  <si>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</si>
  <si>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</si>
  <si>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</si>
  <si>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</si>
  <si>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</si>
  <si>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</si>
  <si>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</si>
  <si>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</si>
  <si>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</si>
  <si>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</si>
  <si>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</si>
  <si>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</si>
  <si>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</si>
  <si>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</si>
  <si>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</si>
  <si>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</si>
  <si>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</si>
  <si>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</si>
  <si>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</si>
  <si>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</si>
  <si>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</si>
  <si>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</si>
  <si>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</si>
  <si>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</si>
  <si>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</si>
  <si>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</si>
  <si>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</si>
  <si>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</si>
  <si>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</si>
  <si>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</si>
  <si>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</si>
  <si>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</si>
  <si>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</si>
  <si>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</si>
  <si>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</si>
  <si>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</si>
  <si>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</si>
  <si>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</si>
  <si>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</si>
  <si>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</si>
  <si>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</si>
  <si>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</si>
  <si>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</si>
  <si>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</si>
  <si>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</si>
  <si>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</si>
  <si>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</si>
  <si>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</si>
  <si>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</si>
  <si>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</si>
  <si>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</si>
  <si>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</si>
  <si>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</si>
  <si>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</si>
  <si>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</si>
  <si>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</si>
  <si>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</si>
  <si>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</si>
  <si>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</si>
  <si>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</si>
  <si>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</si>
  <si>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</si>
  <si>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</si>
  <si>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</si>
  <si>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</si>
  <si>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</si>
  <si>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</si>
  <si>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</si>
  <si>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</si>
  <si>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</si>
  <si>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</si>
  <si>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</si>
  <si>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</si>
  <si>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</si>
  <si>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</si>
  <si>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</si>
  <si>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</si>
  <si>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</si>
  <si>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</si>
  <si>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</si>
  <si>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</si>
  <si>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</si>
  <si>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</si>
  <si>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</si>
  <si>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</si>
  <si>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</si>
  <si>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</si>
  <si>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</si>
  <si>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</si>
  <si>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</si>
  <si>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</si>
  <si>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</si>
  <si>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</si>
  <si>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</si>
  <si>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</si>
  <si>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</si>
  <si>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</si>
  <si>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</si>
  <si>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</si>
  <si>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</si>
  <si>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</si>
  <si>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</si>
  <si>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</si>
  <si>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</si>
  <si>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</si>
  <si>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</si>
  <si>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</si>
  <si>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</si>
  <si>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</si>
  <si>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</si>
  <si>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</si>
  <si>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</si>
  <si>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</si>
  <si>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</si>
  <si>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</si>
  <si>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</si>
  <si>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</si>
  <si>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</si>
  <si>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</si>
  <si>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</si>
  <si>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</si>
  <si>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</si>
  <si>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</si>
  <si>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</si>
  <si>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</si>
  <si>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</si>
  <si>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</si>
  <si>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</si>
  <si>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</si>
  <si>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</si>
  <si>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</si>
  <si>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</si>
  <si>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</si>
  <si>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</si>
  <si>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</si>
  <si>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</si>
  <si>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</si>
  <si>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</si>
  <si>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</si>
  <si>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</si>
  <si>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</si>
  <si>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</si>
  <si>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</si>
  <si>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</si>
  <si>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</si>
  <si>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</si>
  <si>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</si>
  <si>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</si>
  <si>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</si>
  <si>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</si>
  <si>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</si>
  <si>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</si>
  <si>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</si>
  <si>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</si>
  <si>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</si>
  <si>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</si>
  <si>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</si>
  <si>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</si>
  <si>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</si>
  <si>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</si>
  <si>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</si>
  <si>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</si>
  <si>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</si>
  <si>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</si>
  <si>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</si>
  <si>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</si>
  <si>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</si>
  <si>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</si>
  <si>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</si>
  <si>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</si>
  <si>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</si>
  <si>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</si>
  <si>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</si>
  <si>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</si>
  <si>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</si>
  <si>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</si>
  <si>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</si>
  <si>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</si>
  <si>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</si>
  <si>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</si>
  <si>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</si>
  <si>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</si>
  <si>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</si>
  <si>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</si>
  <si>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</si>
  <si>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</si>
  <si>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</si>
  <si>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</si>
  <si>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</si>
  <si>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</si>
  <si>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</si>
  <si>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</si>
  <si>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</si>
  <si>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</si>
  <si>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</si>
  <si>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</si>
  <si>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</si>
  <si>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</si>
  <si>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</si>
  <si>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</si>
  <si>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</si>
  <si>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</si>
  <si>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</si>
  <si>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</si>
  <si>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</si>
  <si>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</si>
  <si>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</si>
  <si>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</si>
  <si>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</si>
  <si>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</si>
  <si>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</si>
  <si>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</si>
  <si>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</si>
  <si>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</si>
  <si>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</si>
  <si>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</si>
  <si>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</si>
  <si>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</si>
  <si>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</si>
  <si>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</si>
  <si>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</si>
  <si>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</si>
  <si>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</si>
  <si>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</si>
  <si>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</si>
  <si>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</si>
  <si>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</si>
  <si>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</si>
  <si>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</si>
  <si>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</si>
  <si>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</si>
  <si>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</si>
  <si>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</si>
  <si>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</si>
  <si>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</si>
  <si>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</si>
  <si>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</si>
  <si>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</si>
  <si>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</si>
  <si>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</si>
  <si>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</si>
  <si>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</si>
  <si>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</si>
  <si>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</si>
  <si>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</si>
  <si>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</si>
  <si>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</si>
  <si>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</si>
  <si>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</si>
  <si>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</si>
  <si>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</si>
  <si>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</si>
  <si>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</si>
  <si>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</si>
  <si>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</si>
  <si>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</si>
  <si>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</si>
  <si>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</si>
  <si>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</si>
  <si>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FY 2018</t>
  </si>
  <si>
    <t>Advertisement of bid and selection of contractor</t>
  </si>
  <si>
    <t>Project completion</t>
  </si>
  <si>
    <t xml:space="preserve">  Other (Describe) Required local match*</t>
  </si>
  <si>
    <t>Morgan Creek Greenway</t>
  </si>
  <si>
    <t>North and south sides of Morgan Creek, in Carrboro, beginning at the Smith Level Road bridge crossing the creek.</t>
  </si>
  <si>
    <t>Construction authorization</t>
  </si>
  <si>
    <t>Transit funds earmarked for project construction are intended to be applied toward the local match.  Additional local funds have not been identified to cover the shortfall if transit funds are withheld.</t>
  </si>
  <si>
    <t>Completion of the Morgan Creek Greenway will provide access to transit stops on South Greensboro Street and Merritt Mill Road to the north, as well as Frank Porter Graham Magnet School, Carrboro High School following Smith Level Road to the south, and Culbreth Road and Culbreth Middle School to the east.</t>
  </si>
  <si>
    <t>Numerous residents (single family, multi-family and seniors) live within 1/2 mile (the walking service area) of the corridor.  Carrboro Elementary School is within the 1/2 mile walk area.</t>
  </si>
  <si>
    <t>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t>
  </si>
  <si>
    <r>
      <rPr>
        <u/>
        <sz val="11"/>
        <rFont val="Calibri"/>
        <family val="2"/>
        <scheme val="minor"/>
      </rPr>
      <t>$199,837</t>
    </r>
    <r>
      <rPr>
        <sz val="11"/>
        <rFont val="Calibri"/>
        <family val="2"/>
        <scheme val="minor"/>
      </rPr>
      <t xml:space="preserve"> was earmarked in the adopted Orange County Transit Plan for the Morgan Creek Greenway for FY2018, to use toward the 20% local match for the construction. </t>
    </r>
  </si>
  <si>
    <t>The completion of the Morgan Creek Greenway would complement the recently completed Smith Level Road project (U-2803) and future South Greensboro Street sidewalk program (C-5660). Morgan Creek Greenway not only connects with the S. Greensboro St. sidewalk but also enhances neighborhood access to the Chapel Hill Transit J, D, and JN Saturday routes.</t>
  </si>
  <si>
    <t>18TOC_CD4</t>
  </si>
  <si>
    <r>
      <t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scheme val="minor"/>
      </rPr>
      <t>$199,837</t>
    </r>
    <r>
      <rPr>
        <sz val="11"/>
        <rFont val="Calibri"/>
        <family val="2"/>
        <scheme val="minor"/>
      </rPr>
      <t xml:space="preserve"> of Transit Tax revenue funds have been earmarked for FY 2018 to be use toward the local 20% match for construction. 
 The Town anticipates going out to bid in early 2018. 
</t>
    </r>
    <r>
      <rPr>
        <b/>
        <sz val="11"/>
        <color rgb="FFFF0000"/>
        <rFont val="Calibri"/>
        <family val="2"/>
        <scheme val="minor"/>
      </rPr>
      <t xml:space="preserve">
SWG Admin Note - Project Costs recalcualated per the description</t>
    </r>
  </si>
  <si>
    <t>FY18CIP</t>
  </si>
  <si>
    <t>Orange County Tax District</t>
  </si>
  <si>
    <t>Tax District</t>
  </si>
  <si>
    <t>Funding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</si>
</sst>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sz val="11"/>
      <name val="Calibri"/>
      <family val="2"/>
      <scheme val="minor"/>
    </font>
    <font>
      <u/>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51">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4" fontId="32" fillId="12" borderId="17" xfId="2" applyFont="1" applyFill="1" applyBorder="1" applyProtection="1">
      <protection locked="0"/>
    </xf>
    <xf numFmtId="166" fontId="32" fillId="8" borderId="17" xfId="1" applyNumberFormat="1" applyFont="1" applyFill="1" applyBorder="1"/>
    <xf numFmtId="166" fontId="87" fillId="8" borderId="16" xfId="1" applyNumberFormat="1" applyFont="1" applyFill="1" applyBorder="1"/>
    <xf numFmtId="44" fontId="32" fillId="12" borderId="17" xfId="2" applyFont="1" applyFill="1" applyBorder="1" applyAlignment="1" applyProtection="1">
      <alignment vertical="center"/>
      <protection locked="0"/>
    </xf>
    <xf numFmtId="0" fontId="88"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8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88" fillId="12" borderId="17" xfId="0" applyNumberFormat="1" applyFont="1" applyFill="1" applyBorder="1" applyAlignment="1" applyProtection="1">
      <alignment horizontal="center" vertical="center" wrapText="1"/>
      <protection locked="0"/>
    </xf>
    <xf numFmtId="0" fontId="32" fillId="12" borderId="17" xfId="0" applyNumberFormat="1" applyFont="1" applyFill="1" applyBorder="1" applyAlignment="1" applyProtection="1">
      <alignment horizontal="center" vertical="center" wrapText="1"/>
      <protection locked="0"/>
    </xf>
    <xf numFmtId="0" fontId="38" fillId="0" borderId="17" xfId="0" applyFont="1" applyBorder="1" applyAlignment="1">
      <alignment horizontal="left"/>
    </xf>
    <xf numFmtId="44" fontId="88" fillId="12" borderId="32" xfId="2" applyFont="1" applyFill="1" applyBorder="1" applyAlignment="1" applyProtection="1">
      <alignment horizontal="center"/>
      <protection locked="0"/>
    </xf>
    <xf numFmtId="44" fontId="8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64" fontId="32" fillId="12" borderId="17" xfId="2" applyNumberFormat="1" applyFont="1" applyFill="1" applyBorder="1" applyProtection="1">
      <protection locked="0"/>
    </xf>
    <xf numFmtId="164" fontId="38" fillId="12" borderId="17" xfId="2" applyNumberFormat="1" applyFont="1" applyFill="1" applyBorder="1" applyProtection="1">
      <protection locked="0"/>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38107632"/>
        <c:axId val="498583632"/>
      </c:barChart>
      <c:catAx>
        <c:axId val="6381076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8583632"/>
        <c:crosses val="autoZero"/>
        <c:auto val="1"/>
        <c:lblAlgn val="ctr"/>
        <c:lblOffset val="100"/>
        <c:noMultiLvlLbl val="0"/>
      </c:catAx>
      <c:valAx>
        <c:axId val="49858363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381076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199837</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199837</c:v>
                </c:pt>
              </c:numCache>
            </c:numRef>
          </c:val>
        </c:ser>
        <c:dLbls>
          <c:showLegendKey val="0"/>
          <c:showVal val="0"/>
          <c:showCatName val="0"/>
          <c:showSerName val="0"/>
          <c:showPercent val="0"/>
          <c:showBubbleSize val="0"/>
        </c:dLbls>
        <c:gapWidth val="150"/>
        <c:overlap val="100"/>
        <c:axId val="626060016"/>
        <c:axId val="626059624"/>
      </c:barChart>
      <c:catAx>
        <c:axId val="6260600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6059624"/>
        <c:crosses val="autoZero"/>
        <c:auto val="1"/>
        <c:lblAlgn val="ctr"/>
        <c:lblOffset val="100"/>
        <c:noMultiLvlLbl val="0"/>
      </c:catAx>
      <c:valAx>
        <c:axId val="62605962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260600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194795872"/>
        <c:axId val="635241480"/>
      </c:barChart>
      <c:catAx>
        <c:axId val="1947958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35241480"/>
        <c:crosses val="autoZero"/>
        <c:auto val="1"/>
        <c:lblAlgn val="ctr"/>
        <c:lblOffset val="100"/>
        <c:noMultiLvlLbl val="0"/>
      </c:catAx>
      <c:valAx>
        <c:axId val="635241480"/>
        <c:scaling>
          <c:orientation val="minMax"/>
        </c:scaling>
        <c:delete val="1"/>
        <c:axPos val="l"/>
        <c:numFmt formatCode="_(&quot;$&quot;* #,##0_);_(&quot;$&quot;* \(#,##0\);_(&quot;$&quot;* &quot;-&quot;??_);_(@_)" sourceLinked="1"/>
        <c:majorTickMark val="none"/>
        <c:minorTickMark val="none"/>
        <c:tickLblPos val="nextTo"/>
        <c:crossAx val="19479587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35242264"/>
        <c:axId val="635242656"/>
      </c:barChart>
      <c:catAx>
        <c:axId val="635242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35242656"/>
        <c:crosses val="autoZero"/>
        <c:auto val="1"/>
        <c:lblAlgn val="ctr"/>
        <c:lblOffset val="100"/>
        <c:noMultiLvlLbl val="0"/>
      </c:catAx>
      <c:valAx>
        <c:axId val="635242656"/>
        <c:scaling>
          <c:orientation val="minMax"/>
        </c:scaling>
        <c:delete val="1"/>
        <c:axPos val="l"/>
        <c:numFmt formatCode="_(&quot;$&quot;* #,##0_);_(&quot;$&quot;* \(#,##0\);_(&quot;$&quot;* &quot;-&quot;??_);_(@_)" sourceLinked="1"/>
        <c:majorTickMark val="none"/>
        <c:minorTickMark val="none"/>
        <c:tickLblPos val="nextTo"/>
        <c:crossAx val="6352422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039224"/>
              <a:ext cx="2395884" cy="201630"/>
              <a:chOff x="5533115" y="9125340"/>
              <a:chExt cx="2403097" cy="204206"/>
            </a:xfrm>
          </xdr:grpSpPr>
          <xdr:sp macro="" textlink="">
            <xdr:nvSpPr>
              <xdr:cNvPr id="2075" name="Check Box 27" hidden="1">
                <a:extLst>
                  <a:ext uri="{63B3BB69-23CF-44E3-9099-C40C66FF867C}">
                    <a14:compatExt spid="_x0000_s2075"/>
                  </a:ext>
                </a:extLst>
              </xdr:cNvPr>
              <xdr:cNvSpPr/>
            </xdr:nvSpPr>
            <xdr:spPr bwMode="auto">
              <a:xfrm>
                <a:off x="6831156" y="9125507"/>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5" y="9125340"/>
                <a:ext cx="1097159"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3405" y="8688705"/>
              <a:ext cx="4738482" cy="180975"/>
              <a:chOff x="4372805" y="8739395"/>
              <a:chExt cx="4743447" cy="180975"/>
            </a:xfrm>
          </xdr:grpSpPr>
          <xdr:sp macro="" textlink="">
            <xdr:nvSpPr>
              <xdr:cNvPr id="2095" name="Check Box 47" hidden="1">
                <a:extLst>
                  <a:ext uri="{63B3BB69-23CF-44E3-9099-C40C66FF867C}">
                    <a14:compatExt spid="_x0000_s2095"/>
                  </a:ext>
                </a:extLst>
              </xdr:cNvPr>
              <xdr:cNvSpPr/>
            </xdr:nvSpPr>
            <xdr:spPr bwMode="auto">
              <a:xfrm>
                <a:off x="4372805"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78"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8630" y="6448425"/>
              <a:ext cx="4882243" cy="1306830"/>
              <a:chOff x="4269171" y="6512801"/>
              <a:chExt cx="4880930" cy="130655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260330"/>
              <a:ext cx="3339421" cy="161925"/>
              <a:chOff x="5305246" y="10346328"/>
              <a:chExt cx="3350180" cy="161925"/>
            </a:xfrm>
          </xdr:grpSpPr>
          <xdr:sp macro="" textlink="">
            <xdr:nvSpPr>
              <xdr:cNvPr id="2113" name="Check Box 65" hidden="1">
                <a:extLst>
                  <a:ext uri="{63B3BB69-23CF-44E3-9099-C40C66FF867C}">
                    <a14:compatExt spid="_x0000_s2113"/>
                  </a:ext>
                </a:extLst>
              </xdr:cNvPr>
              <xdr:cNvSpPr/>
            </xdr:nvSpPr>
            <xdr:spPr bwMode="auto">
              <a:xfrm>
                <a:off x="5305246"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7" y="10346328"/>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1320" y="19953447"/>
              <a:ext cx="2403027" cy="205916"/>
              <a:chOff x="5533088" y="9125416"/>
              <a:chExt cx="2403107" cy="204111"/>
            </a:xfrm>
          </xdr:grpSpPr>
          <xdr:sp macro="" textlink="">
            <xdr:nvSpPr>
              <xdr:cNvPr id="2117" name="Check Box 69" hidden="1">
                <a:extLst>
                  <a:ext uri="{63B3BB69-23CF-44E3-9099-C40C66FF867C}">
                    <a14:compatExt spid="_x0000_s2117"/>
                  </a:ext>
                </a:extLst>
              </xdr:cNvPr>
              <xdr:cNvSpPr/>
            </xdr:nvSpPr>
            <xdr:spPr bwMode="auto">
              <a:xfrm>
                <a:off x="6831145" y="9125491"/>
                <a:ext cx="1105050"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8" y="912541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23" Type="http://schemas.openxmlformats.org/officeDocument/2006/relationships/revisionLog" Target="revisionLog2.xml"/><Relationship Id="rId22"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E1A8DFE-1934-46A7-B00E-1B3C639E40B2}" diskRevisions="1" revisionId="285" version="3" protected="1">
  <header guid="{FD230C00-9A8D-454E-8BED-9A26A593F273}" dateTime="2018-03-25T11:35:35" maxSheetId="12" userName="Lenovo User" r:id="rId22" minRId="254">
    <sheetIdMap count="11">
      <sheetId val="1"/>
      <sheetId val="2"/>
      <sheetId val="3"/>
      <sheetId val="4"/>
      <sheetId val="5"/>
      <sheetId val="6"/>
      <sheetId val="7"/>
      <sheetId val="8"/>
      <sheetId val="9"/>
      <sheetId val="10"/>
      <sheetId val="11"/>
    </sheetIdMap>
  </header>
  <header guid="{EE1A8DFE-1934-46A7-B00E-1B3C639E40B2}" dateTime="2018-03-25T11:40:53" maxSheetId="12" userName="Lenovo User" r:id="rId23" minRId="266" maxRId="274">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4" sId="1">
    <nc r="D6" t="inlineStr">
      <is>
        <t>18TOC_CD4</t>
      </is>
    </nc>
  </rcc>
  <rdn rId="0" localSheetId="1" customView="1" name="Z_0AEED066_3158_4C3A_8C68_C8520EB023B3_.wvu.PrintArea" hidden="1" oldHidden="1">
    <formula>'FY19 Project Request '!$A$1:$K$148</formula>
  </rdn>
  <rdn rId="0" localSheetId="1" customView="1" name="Z_0AEED066_3158_4C3A_8C68_C8520EB023B3_.wvu.Rows" hidden="1" oldHidden="1">
    <formula>'FY19 Project Request '!$93:$96</formula>
  </rdn>
  <rdn rId="0" localSheetId="1" customView="1" name="Z_0AEED066_3158_4C3A_8C68_C8520EB023B3_.wvu.FilterData" hidden="1" oldHidden="1">
    <formula>'FY19 Project Request '!$X$3:$X$12</formula>
  </rdn>
  <rdn rId="0" localSheetId="2" customView="1" name="Z_0AEED066_3158_4C3A_8C68_C8520EB023B3_.wvu.PrintArea" hidden="1" oldHidden="1">
    <formula>'FY19 Project Reporting'!$A$1:$K$65</formula>
  </rdn>
  <rdn rId="0" localSheetId="2" customView="1" name="Z_0AEED066_3158_4C3A_8C68_C8520EB023B3_.wvu.Cols" hidden="1" oldHidden="1">
    <formula>'FY19 Project Reporting'!$V:$AD</formula>
  </rdn>
  <rdn rId="0" localSheetId="3" customView="1" name="Z_0AEED066_3158_4C3A_8C68_C8520EB023B3_.wvu.PrintArea" hidden="1" oldHidden="1">
    <formula>'Exhibit A'!$A$1:$K$44</formula>
  </rdn>
  <rdn rId="0" localSheetId="3" customView="1" name="Z_0AEED066_3158_4C3A_8C68_C8520EB023B3_.wvu.Cols" hidden="1" oldHidden="1">
    <formula>'Exhibit A'!$V:$AC</formula>
  </rdn>
  <rdn rId="0" localSheetId="4" customView="1" name="Z_0AEED066_3158_4C3A_8C68_C8520EB023B3_.wvu.PrintArea" hidden="1" oldHidden="1">
    <formula>'ProjReq Instructions'!$A$1:$C$192</formula>
  </rdn>
  <rdn rId="0" localSheetId="5" customView="1" name="Z_0AEED066_3158_4C3A_8C68_C8520EB023B3_.wvu.PrintArea" hidden="1" oldHidden="1">
    <formula>'ProjReport Instructions'!$A$1:$C$62</formula>
  </rdn>
  <rdn rId="0" localSheetId="6" customView="1" name="Z_0AEED066_3158_4C3A_8C68_C8520EB023B3_.wvu.PrintArea" hidden="1" oldHidden="1">
    <formula>'FY19 Exhibit A - Draft'!$A$1:$K$63</formula>
  </rdn>
  <rdn rId="0" localSheetId="7" customView="1" name="Z_0AEED066_3158_4C3A_8C68_C8520EB023B3_.wvu.Rows" hidden="1" oldHidden="1">
    <formula>'End-of-Year Reconciliations'!$22:$27</formula>
  </rdn>
  <rcv guid="{0AEED066-3158-4C3A-8C68-C8520EB023B3}"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6" sId="1">
    <nc r="D136">
      <f>199837*5</f>
    </nc>
  </rcc>
  <rcc rId="267" sId="1">
    <nc r="D98">
      <f>D136*0.8</f>
    </nc>
  </rcc>
  <rfmt sheetId="1" sqref="D98:I100">
    <dxf>
      <numFmt numFmtId="174" formatCode="_(&quot;$&quot;* #,##0.0_);_(&quot;$&quot;* \(#,##0.0\);_(&quot;$&quot;* &quot;-&quot;??_);_(@_)"/>
    </dxf>
  </rfmt>
  <rfmt sheetId="1" sqref="D98:I100">
    <dxf>
      <numFmt numFmtId="164" formatCode="_(&quot;$&quot;* #,##0_);_(&quot;$&quot;* \(#,##0\);_(&quot;$&quot;* &quot;-&quot;??_);_(@_)"/>
    </dxf>
  </rfmt>
  <rcc rId="268" sId="1">
    <oc r="D16" t="inlineStr">
      <is>
        <t xml:space="preserve">Enter below a summary of the project that may later be used for the FY 2019 Durham - Orange Transit Work Plan.  </t>
      </is>
    </oc>
    <nc r="D16" t="inlineStr">
      <is>
        <t xml:space="preserve"> </t>
      </is>
    </nc>
  </rcc>
  <rcc rId="269" sId="1">
    <oc r="F14" t="inlineStr">
      <is>
        <t>The Town anticipates going out to bid in early 2018.</t>
      </is>
    </oc>
    <nc r="F14"/>
  </rcc>
  <rcc rId="270" sId="1">
    <oc r="B17" t="inlineStr">
      <is>
        <r>
          <t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oc>
    <nc r="B17" t="inlineStr">
      <is>
        <r>
          <t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The Town anticipates going out to bid in early 2018. 
</t>
        </r>
        <r>
          <rPr>
            <b/>
            <sz val="11"/>
            <color rgb="FFFF0000"/>
            <rFont val="Calibri"/>
            <family val="2"/>
          </rPr>
          <t xml:space="preserve">
SWG Admin Note - Project Costs recalcualated per the description</t>
        </r>
      </is>
    </nc>
  </rcc>
  <rcc rId="271" sId="1">
    <oc r="F13" t="inlineStr">
      <is>
        <t>Notes</t>
      </is>
    </oc>
    <nc r="F13" t="inlineStr">
      <is>
        <t>FY18CIP</t>
      </is>
    </nc>
  </rcc>
  <rcc rId="272" sId="1">
    <oc r="B92" t="inlineStr">
      <is>
        <t xml:space="preserve">   Durham - Orange County Tax Revenue</t>
      </is>
    </oc>
    <nc r="B92" t="inlineStr">
      <is>
        <t>Orange County Tax District</t>
      </is>
    </nc>
  </rcc>
  <rcc rId="273" sId="1">
    <oc r="B91" t="inlineStr">
      <is>
        <t>Tax Revenue</t>
      </is>
    </oc>
    <nc r="B91" t="inlineStr">
      <is>
        <t>Tax District</t>
      </is>
    </nc>
  </rcc>
  <rcc rId="274" sId="1">
    <oc r="B90" t="inlineStr">
      <is>
        <t xml:space="preserve">Revenue </t>
      </is>
    </oc>
    <nc r="B90" t="inlineStr">
      <is>
        <t>Funding</t>
      </is>
    </nc>
  </rcc>
  <rcv guid="{0AEED066-3158-4C3A-8C68-C8520EB023B3}" action="delete"/>
  <rdn rId="0" localSheetId="1" customView="1" name="Z_0AEED066_3158_4C3A_8C68_C8520EB023B3_.wvu.PrintArea" hidden="1" oldHidden="1">
    <formula>'FY19 Project Request '!$A$1:$K$148</formula>
    <oldFormula>'FY19 Project Request '!$A$1:$K$148</oldFormula>
  </rdn>
  <rdn rId="0" localSheetId="1" customView="1" name="Z_0AEED066_3158_4C3A_8C68_C8520EB023B3_.wvu.Rows" hidden="1" oldHidden="1">
    <formula>'FY19 Project Request '!$8:$9,'FY19 Project Request '!$60:$75,'FY19 Project Request '!$77:$79,'FY19 Project Request '!$93:$96,'FY19 Project Request '!$107:$129,'FY19 Project Request '!$140:$143</formula>
    <oldFormula>'FY19 Project Request '!$93:$96</oldFormula>
  </rdn>
  <rdn rId="0" localSheetId="1" customView="1" name="Z_0AEED066_3158_4C3A_8C68_C8520EB023B3_.wvu.FilterData" hidden="1" oldHidden="1">
    <formula>'FY19 Project Request '!$X$3:$X$12</formula>
    <oldFormula>'FY19 Project Request '!$X$3:$X$12</oldFormula>
  </rdn>
  <rdn rId="0" localSheetId="2" customView="1" name="Z_0AEED066_3158_4C3A_8C68_C8520EB023B3_.wvu.PrintArea" hidden="1" oldHidden="1">
    <formula>'FY19 Project Reporting'!$A$1:$K$65</formula>
    <oldFormula>'FY19 Project Reporting'!$A$1:$K$65</oldFormula>
  </rdn>
  <rdn rId="0" localSheetId="2" customView="1" name="Z_0AEED066_3158_4C3A_8C68_C8520EB023B3_.wvu.Cols" hidden="1" oldHidden="1">
    <formula>'FY19 Project Reporting'!$V:$AD</formula>
    <oldFormula>'FY19 Project Reporting'!$V:$AD</oldFormula>
  </rdn>
  <rdn rId="0" localSheetId="3" customView="1" name="Z_0AEED066_3158_4C3A_8C68_C8520EB023B3_.wvu.PrintArea" hidden="1" oldHidden="1">
    <formula>'Exhibit A'!$A$1:$K$44</formula>
    <oldFormula>'Exhibit A'!$A$1:$K$44</oldFormula>
  </rdn>
  <rdn rId="0" localSheetId="3" customView="1" name="Z_0AEED066_3158_4C3A_8C68_C8520EB023B3_.wvu.Cols" hidden="1" oldHidden="1">
    <formula>'Exhibit A'!$V:$AC</formula>
    <oldFormula>'Exhibit A'!$V:$AC</oldFormula>
  </rdn>
  <rdn rId="0" localSheetId="4" customView="1" name="Z_0AEED066_3158_4C3A_8C68_C8520EB023B3_.wvu.PrintArea" hidden="1" oldHidden="1">
    <formula>'ProjReq Instructions'!$A$1:$C$192</formula>
    <oldFormula>'ProjReq Instructions'!$A$1:$C$192</oldFormula>
  </rdn>
  <rdn rId="0" localSheetId="5" customView="1" name="Z_0AEED066_3158_4C3A_8C68_C8520EB023B3_.wvu.PrintArea" hidden="1" oldHidden="1">
    <formula>'ProjReport Instructions'!$A$1:$C$62</formula>
    <oldFormula>'ProjReport Instructions'!$A$1:$C$62</oldFormula>
  </rdn>
  <rdn rId="0" localSheetId="6" customView="1" name="Z_0AEED066_3158_4C3A_8C68_C8520EB023B3_.wvu.PrintArea" hidden="1" oldHidden="1">
    <formula>'FY19 Exhibit A - Draft'!$A$1:$K$63</formula>
    <oldFormula>'FY19 Exhibit A - Draft'!$A$1:$K$63</oldFormula>
  </rdn>
  <rdn rId="0" localSheetId="7" customView="1" name="Z_0AEED066_3158_4C3A_8C68_C8520EB023B3_.wvu.Rows" hidden="1" oldHidden="1">
    <formula>'End-of-Year Reconciliations'!$22:$27</formula>
    <oldFormula>'End-of-Year Reconciliations'!$22:$27</oldFormula>
  </rdn>
  <rcv guid="{0AEED066-3158-4C3A-8C68-C8520EB023B3}"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86" zoomScale="125" zoomScaleNormal="85" zoomScaleSheetLayoutView="125" workbookViewId="0">
      <selection activeCell="B145" sqref="B145:J145"/>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4" t="s">
        <v>190</v>
      </c>
      <c r="C1" s="275"/>
      <c r="D1" s="265" t="s">
        <v>161</v>
      </c>
      <c r="E1" s="266"/>
      <c r="F1" s="266"/>
      <c r="G1" s="266"/>
      <c r="H1" s="267"/>
      <c r="I1" s="97" t="s">
        <v>113</v>
      </c>
      <c r="J1" s="98">
        <v>43282</v>
      </c>
      <c r="K1" s="42"/>
      <c r="L1" s="42"/>
      <c r="M1" s="42"/>
      <c r="N1" s="42"/>
      <c r="O1" s="42"/>
      <c r="P1" s="42"/>
      <c r="Q1" s="42"/>
      <c r="R1" s="42"/>
      <c r="S1" s="42"/>
      <c r="T1" s="42"/>
      <c r="U1" s="42"/>
      <c r="V1" s="42"/>
      <c r="W1" s="165" t="s">
        <v>217</v>
      </c>
      <c r="X1" s="161"/>
    </row>
    <row r="2" spans="1:29" ht="18.75" customHeight="1" thickTop="1" thickBot="1" x14ac:dyDescent="0.35">
      <c r="A2" s="45"/>
      <c r="B2" s="272" t="str">
        <f>CONCATENATE(C3,C4,"_",C5,C6)</f>
        <v>18TOC_CD4</v>
      </c>
      <c r="C2" s="273"/>
      <c r="D2" s="263" t="s">
        <v>115</v>
      </c>
      <c r="E2" s="264"/>
      <c r="F2" s="264"/>
      <c r="G2" s="264"/>
      <c r="H2" s="264"/>
      <c r="I2" s="276" t="s">
        <v>101</v>
      </c>
      <c r="J2" s="277"/>
      <c r="K2" s="42"/>
      <c r="L2" s="42"/>
      <c r="M2" s="42"/>
      <c r="N2" s="42"/>
      <c r="O2" s="42"/>
      <c r="P2" s="42"/>
      <c r="Q2" s="42"/>
      <c r="R2" s="42"/>
      <c r="S2" s="42"/>
      <c r="T2" s="42"/>
      <c r="U2" s="42"/>
      <c r="V2" s="42"/>
      <c r="W2" s="165" t="s">
        <v>218</v>
      </c>
      <c r="X2" s="175" t="s">
        <v>252</v>
      </c>
      <c r="Y2" s="171" t="s">
        <v>253</v>
      </c>
      <c r="Z2" s="171" t="s">
        <v>240</v>
      </c>
      <c r="AA2" s="171" t="s">
        <v>254</v>
      </c>
      <c r="AC2" s="191" t="s">
        <v>101</v>
      </c>
    </row>
    <row r="3" spans="1:29" ht="17.25" customHeight="1" x14ac:dyDescent="0.3">
      <c r="A3" s="45"/>
      <c r="B3" s="174" t="s">
        <v>238</v>
      </c>
      <c r="C3" s="218">
        <v>18</v>
      </c>
      <c r="D3" s="263" t="s">
        <v>114</v>
      </c>
      <c r="E3" s="263"/>
      <c r="F3" s="263"/>
      <c r="G3" s="263"/>
      <c r="H3" s="263"/>
      <c r="I3" s="43">
        <v>43281</v>
      </c>
      <c r="J3" s="96"/>
      <c r="K3" s="42"/>
      <c r="L3" s="42"/>
      <c r="M3" s="42"/>
      <c r="N3" s="42"/>
      <c r="O3" s="42"/>
      <c r="P3" s="42"/>
      <c r="Q3" s="42"/>
      <c r="R3" s="42"/>
      <c r="S3" s="42"/>
      <c r="T3" s="42"/>
      <c r="U3" s="42"/>
      <c r="V3" s="42"/>
      <c r="W3" s="161"/>
      <c r="X3" s="180">
        <v>16</v>
      </c>
      <c r="Y3" s="181" t="s">
        <v>244</v>
      </c>
      <c r="Z3" s="181" t="s">
        <v>229</v>
      </c>
      <c r="AA3" s="182">
        <v>1</v>
      </c>
      <c r="AC3" s="191" t="s">
        <v>273</v>
      </c>
    </row>
    <row r="4" spans="1:29" ht="17.25" x14ac:dyDescent="0.3">
      <c r="A4" s="45"/>
      <c r="B4" s="174" t="s">
        <v>239</v>
      </c>
      <c r="C4" s="219" t="s">
        <v>358</v>
      </c>
      <c r="D4" s="268" t="s">
        <v>140</v>
      </c>
      <c r="E4" s="263"/>
      <c r="F4" s="263"/>
      <c r="G4" s="263"/>
      <c r="H4" s="263"/>
      <c r="I4" s="52"/>
      <c r="J4" s="52"/>
      <c r="K4" s="42"/>
      <c r="L4" s="42"/>
      <c r="M4" s="42"/>
      <c r="N4" s="42"/>
      <c r="O4" s="42"/>
      <c r="P4" s="42"/>
      <c r="Q4" s="42"/>
      <c r="R4" s="42"/>
      <c r="S4" s="42"/>
      <c r="T4" s="42"/>
      <c r="U4" s="42"/>
      <c r="V4" s="42"/>
      <c r="W4" s="161"/>
      <c r="X4" s="180">
        <v>17</v>
      </c>
      <c r="Y4" s="181" t="s">
        <v>242</v>
      </c>
      <c r="Z4" s="181" t="s">
        <v>228</v>
      </c>
      <c r="AA4" s="182">
        <v>2</v>
      </c>
      <c r="AC4" s="191" t="s">
        <v>274</v>
      </c>
    </row>
    <row r="5" spans="1:29" ht="12.75" customHeight="1" x14ac:dyDescent="0.25">
      <c r="A5" s="45"/>
      <c r="B5" s="174" t="s">
        <v>250</v>
      </c>
      <c r="C5" s="219" t="s">
        <v>228</v>
      </c>
      <c r="D5" s="53"/>
      <c r="E5" s="53"/>
      <c r="F5" s="53"/>
      <c r="G5" s="53"/>
      <c r="H5" s="53"/>
      <c r="I5" s="53"/>
      <c r="J5" s="53"/>
      <c r="K5" s="42"/>
      <c r="L5" s="42"/>
      <c r="M5" s="42"/>
      <c r="N5" s="42"/>
      <c r="O5" s="42"/>
      <c r="P5" s="42"/>
      <c r="Q5" s="42"/>
      <c r="R5" s="42"/>
      <c r="S5" s="42"/>
      <c r="T5" s="42"/>
      <c r="U5" s="42"/>
      <c r="V5" s="42"/>
      <c r="W5" s="161"/>
      <c r="X5" s="180">
        <v>18</v>
      </c>
      <c r="Y5" s="181" t="s">
        <v>243</v>
      </c>
      <c r="Z5" s="181" t="s">
        <v>230</v>
      </c>
      <c r="AA5" s="182">
        <v>3</v>
      </c>
      <c r="AC5" s="191" t="s">
        <v>275</v>
      </c>
    </row>
    <row r="6" spans="1:29" x14ac:dyDescent="0.25">
      <c r="A6" s="84"/>
      <c r="B6" s="174" t="s">
        <v>251</v>
      </c>
      <c r="C6" s="220">
        <v>4</v>
      </c>
      <c r="D6" s="83" t="s">
        <v>376</v>
      </c>
      <c r="E6" s="83"/>
      <c r="F6" s="83"/>
      <c r="G6" s="83"/>
      <c r="H6" s="83"/>
      <c r="I6" s="83"/>
      <c r="J6" s="83"/>
      <c r="K6" s="49"/>
      <c r="L6" s="49"/>
      <c r="M6" s="49"/>
      <c r="N6" s="49"/>
      <c r="O6" s="49"/>
      <c r="P6" s="49"/>
      <c r="Q6" s="49"/>
      <c r="R6" s="49"/>
      <c r="S6" s="49"/>
      <c r="T6" s="49"/>
      <c r="U6" s="49"/>
      <c r="V6" s="49"/>
      <c r="W6" s="161"/>
      <c r="X6" s="180">
        <v>19</v>
      </c>
      <c r="Y6" s="181" t="s">
        <v>241</v>
      </c>
      <c r="Z6" s="181" t="s">
        <v>231</v>
      </c>
      <c r="AA6" s="182">
        <v>4</v>
      </c>
      <c r="AC6" s="191" t="s">
        <v>276</v>
      </c>
    </row>
    <row r="7" spans="1:29" ht="30.6" customHeight="1" x14ac:dyDescent="0.4">
      <c r="A7" s="80"/>
      <c r="B7" s="82" t="s">
        <v>159</v>
      </c>
      <c r="C7" s="81"/>
      <c r="D7" s="81"/>
      <c r="E7" s="81"/>
      <c r="F7" s="81"/>
      <c r="G7" s="81"/>
      <c r="H7" s="81"/>
      <c r="I7" s="81"/>
      <c r="J7" s="81"/>
      <c r="K7" s="80"/>
      <c r="L7" s="80"/>
      <c r="M7" s="80"/>
      <c r="N7" s="80"/>
      <c r="O7" s="80"/>
      <c r="P7" s="80"/>
      <c r="Q7" s="80"/>
      <c r="R7" s="80"/>
      <c r="S7" s="80"/>
      <c r="T7" s="80"/>
      <c r="U7" s="80"/>
      <c r="V7" s="80"/>
      <c r="W7" s="161"/>
      <c r="X7" s="180">
        <v>20</v>
      </c>
      <c r="Y7" s="181" t="s">
        <v>247</v>
      </c>
      <c r="Z7" s="181" t="s">
        <v>248</v>
      </c>
      <c r="AA7" s="182">
        <v>5</v>
      </c>
    </row>
    <row r="8" spans="1:29" ht="15" hidden="1" customHeight="1" x14ac:dyDescent="0.25">
      <c r="A8" s="88"/>
      <c r="B8" s="296" t="s">
        <v>130</v>
      </c>
      <c r="C8" s="296"/>
      <c r="D8" s="296"/>
      <c r="E8" s="296"/>
      <c r="F8" s="296"/>
      <c r="G8" s="296"/>
      <c r="H8" s="296"/>
      <c r="I8" s="296"/>
      <c r="J8" s="296"/>
      <c r="K8" s="88"/>
      <c r="L8" s="160"/>
      <c r="M8" s="160"/>
      <c r="N8" s="160"/>
      <c r="O8" s="160"/>
      <c r="P8" s="160"/>
      <c r="Q8" s="160"/>
      <c r="R8" s="160"/>
      <c r="S8" s="160"/>
      <c r="T8" s="160"/>
      <c r="U8" s="160"/>
      <c r="V8" s="160"/>
      <c r="W8" s="161"/>
      <c r="X8" s="180">
        <v>21</v>
      </c>
      <c r="Y8" s="181" t="s">
        <v>245</v>
      </c>
      <c r="Z8" s="181" t="s">
        <v>249</v>
      </c>
      <c r="AA8" s="182">
        <v>6</v>
      </c>
    </row>
    <row r="9" spans="1:29" hidden="1"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358</v>
      </c>
      <c r="Z9" s="176"/>
      <c r="AA9" s="182">
        <v>7</v>
      </c>
    </row>
    <row r="10" spans="1:29" x14ac:dyDescent="0.25">
      <c r="A10" s="45"/>
      <c r="B10" s="269" t="s">
        <v>34</v>
      </c>
      <c r="C10" s="269"/>
      <c r="D10" s="269" t="s">
        <v>35</v>
      </c>
      <c r="E10" s="269"/>
      <c r="F10" s="269" t="s">
        <v>36</v>
      </c>
      <c r="G10" s="269"/>
      <c r="H10" s="269"/>
      <c r="I10" s="269" t="s">
        <v>269</v>
      </c>
      <c r="J10" s="269"/>
      <c r="K10" s="42"/>
      <c r="L10" s="42"/>
      <c r="M10" s="42"/>
      <c r="N10" s="42"/>
      <c r="O10" s="42"/>
      <c r="P10" s="42"/>
      <c r="Q10" s="42"/>
      <c r="R10" s="42"/>
      <c r="S10" s="42"/>
      <c r="T10" s="42"/>
      <c r="U10" s="42"/>
      <c r="V10" s="42"/>
      <c r="W10" s="161"/>
      <c r="X10" s="180">
        <v>23</v>
      </c>
      <c r="Y10" s="181" t="s">
        <v>246</v>
      </c>
      <c r="Z10" s="177"/>
      <c r="AA10" s="182">
        <v>8</v>
      </c>
    </row>
    <row r="11" spans="1:29" ht="18" customHeight="1" x14ac:dyDescent="0.25">
      <c r="A11" s="45"/>
      <c r="B11" s="271" t="s">
        <v>367</v>
      </c>
      <c r="C11" s="271"/>
      <c r="D11" s="271" t="s">
        <v>359</v>
      </c>
      <c r="E11" s="271"/>
      <c r="F11" s="270" t="s">
        <v>360</v>
      </c>
      <c r="G11" s="270"/>
      <c r="H11" s="270"/>
      <c r="I11" s="69" t="s">
        <v>278</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71"/>
      <c r="C12" s="271"/>
      <c r="D12" s="271"/>
      <c r="E12" s="271"/>
      <c r="F12" s="270" t="s">
        <v>361</v>
      </c>
      <c r="G12" s="270"/>
      <c r="H12" s="270"/>
      <c r="I12" s="139" t="s">
        <v>317</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9" t="s">
        <v>39</v>
      </c>
      <c r="C13" s="269"/>
      <c r="D13" s="269" t="s">
        <v>40</v>
      </c>
      <c r="E13" s="269"/>
      <c r="F13" s="269" t="s">
        <v>378</v>
      </c>
      <c r="G13" s="269"/>
      <c r="H13" s="269"/>
      <c r="I13" s="269" t="s">
        <v>270</v>
      </c>
      <c r="J13" s="269"/>
      <c r="K13" s="42"/>
      <c r="L13" s="42"/>
      <c r="M13" s="42"/>
      <c r="N13" s="42"/>
      <c r="O13" s="42"/>
      <c r="P13" s="42"/>
      <c r="Q13" s="42"/>
      <c r="R13" s="42"/>
      <c r="S13" s="42"/>
      <c r="T13" s="42"/>
      <c r="U13" s="42"/>
      <c r="V13" s="42"/>
      <c r="W13" s="161"/>
      <c r="X13" s="161"/>
      <c r="AA13" s="182">
        <v>11</v>
      </c>
    </row>
    <row r="14" spans="1:29" ht="15.75" customHeight="1" x14ac:dyDescent="0.25">
      <c r="A14" s="45"/>
      <c r="B14" s="293" t="s">
        <v>363</v>
      </c>
      <c r="C14" s="293"/>
      <c r="D14" s="293" t="s">
        <v>273</v>
      </c>
      <c r="E14" s="293"/>
      <c r="F14" s="297"/>
      <c r="G14" s="298"/>
      <c r="H14" s="298"/>
      <c r="I14" s="189" t="s">
        <v>278</v>
      </c>
      <c r="J14" s="224">
        <f>IF($I$2=$AC$2,IF($J$139&gt;0,$D$92*($D$139/($D$127+$D$139)),),)+IF($I$2=$AC$3,IF($J$139&gt;0,$E$92*($E$139/($E$127+$E$139)),),)</f>
        <v>199837</v>
      </c>
      <c r="K14" s="42"/>
      <c r="L14" s="42"/>
      <c r="M14" s="42"/>
      <c r="N14" s="42"/>
      <c r="O14" s="42"/>
      <c r="P14" s="42"/>
      <c r="Q14" s="42"/>
      <c r="R14" s="42"/>
      <c r="S14" s="42"/>
      <c r="T14" s="42"/>
      <c r="U14" s="42"/>
      <c r="V14" s="42"/>
      <c r="W14" s="161"/>
      <c r="X14" s="161"/>
      <c r="AA14" s="182">
        <v>12</v>
      </c>
    </row>
    <row r="15" spans="1:29" ht="15.75" customHeight="1" x14ac:dyDescent="0.25">
      <c r="A15" s="45"/>
      <c r="B15" s="293"/>
      <c r="C15" s="293"/>
      <c r="D15" s="293"/>
      <c r="E15" s="293"/>
      <c r="F15" s="298"/>
      <c r="G15" s="298"/>
      <c r="H15" s="298"/>
      <c r="I15" s="139" t="s">
        <v>317</v>
      </c>
      <c r="J15" s="224">
        <f>IF($J$139&gt;0,SUM($D$92:$I$92)*(SUM($D$139:$I$139)/(SUM($D$127:$I$127,$D$139:$I$139))),)</f>
        <v>199837</v>
      </c>
      <c r="K15" s="42"/>
      <c r="L15" s="42"/>
      <c r="M15" s="42"/>
      <c r="N15" s="42"/>
      <c r="O15" s="42"/>
      <c r="P15" s="42"/>
      <c r="Q15" s="42"/>
      <c r="R15" s="42"/>
      <c r="S15" s="42"/>
      <c r="T15" s="42"/>
      <c r="U15" s="42"/>
      <c r="V15" s="42"/>
      <c r="W15" s="161"/>
      <c r="X15" s="161"/>
      <c r="AA15" s="182">
        <v>13</v>
      </c>
    </row>
    <row r="16" spans="1:29" ht="28.7" customHeight="1" x14ac:dyDescent="0.25">
      <c r="A16" s="45"/>
      <c r="B16" s="288" t="s">
        <v>90</v>
      </c>
      <c r="C16" s="288"/>
      <c r="D16" s="294" t="s">
        <v>304</v>
      </c>
      <c r="E16" s="294"/>
      <c r="F16" s="294"/>
      <c r="G16" s="294"/>
      <c r="H16" s="294"/>
      <c r="I16" s="294"/>
      <c r="J16" s="294"/>
      <c r="K16" s="42"/>
      <c r="L16" s="42"/>
      <c r="M16" s="42"/>
      <c r="N16" s="42"/>
      <c r="O16" s="42"/>
      <c r="P16" s="42"/>
      <c r="Q16" s="42"/>
      <c r="R16" s="42"/>
      <c r="S16" s="42"/>
      <c r="T16" s="42"/>
      <c r="U16" s="42"/>
      <c r="V16" s="42"/>
      <c r="W16" s="161"/>
      <c r="X16" s="161"/>
      <c r="AA16" s="182">
        <v>14</v>
      </c>
    </row>
    <row r="17" spans="1:27" ht="126" customHeight="1" x14ac:dyDescent="0.25">
      <c r="A17" s="45"/>
      <c r="B17" s="287" t="s">
        <v>377</v>
      </c>
      <c r="C17" s="287"/>
      <c r="D17" s="287"/>
      <c r="E17" s="287"/>
      <c r="F17" s="287"/>
      <c r="G17" s="287"/>
      <c r="H17" s="287"/>
      <c r="I17" s="287"/>
      <c r="J17" s="287"/>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268</v>
      </c>
      <c r="C19" s="77"/>
      <c r="D19" s="77"/>
      <c r="E19" s="77"/>
      <c r="F19" s="77"/>
      <c r="G19" s="77"/>
      <c r="H19" s="77"/>
      <c r="I19" s="77"/>
      <c r="J19" s="77"/>
      <c r="K19" s="47"/>
      <c r="L19" s="47"/>
      <c r="M19" s="47"/>
      <c r="N19" s="47"/>
      <c r="O19" s="47"/>
      <c r="P19" s="47"/>
      <c r="Q19" s="47"/>
      <c r="R19" s="47"/>
      <c r="S19" s="47"/>
      <c r="T19" s="47"/>
      <c r="U19" s="47"/>
      <c r="V19" s="47"/>
      <c r="W19" s="163" t="s">
        <v>214</v>
      </c>
      <c r="X19" s="163" t="b">
        <v>0</v>
      </c>
    </row>
    <row r="20" spans="1:27" ht="15" customHeight="1" x14ac:dyDescent="0.25">
      <c r="A20" s="72" t="s">
        <v>134</v>
      </c>
      <c r="B20" s="54" t="s">
        <v>160</v>
      </c>
      <c r="C20" s="54"/>
      <c r="D20" s="54"/>
      <c r="E20" s="54"/>
      <c r="F20" s="54"/>
      <c r="G20" s="54"/>
      <c r="H20" s="54"/>
      <c r="I20" s="54"/>
      <c r="J20" s="54"/>
      <c r="K20" s="42"/>
      <c r="L20" s="42"/>
      <c r="M20" s="42"/>
      <c r="N20" s="42"/>
      <c r="O20" s="42"/>
      <c r="P20" s="42"/>
      <c r="Q20" s="42"/>
      <c r="R20" s="42"/>
      <c r="S20" s="42"/>
      <c r="T20" s="42"/>
      <c r="U20" s="42"/>
      <c r="V20" s="42"/>
      <c r="W20" s="163" t="s">
        <v>261</v>
      </c>
      <c r="X20" s="163" t="b">
        <v>1</v>
      </c>
    </row>
    <row r="21" spans="1:27" ht="16.7" customHeight="1" x14ac:dyDescent="0.25">
      <c r="A21" s="72"/>
      <c r="B21" s="53" t="s">
        <v>137</v>
      </c>
      <c r="C21" s="53"/>
      <c r="D21" s="53" t="s">
        <v>138</v>
      </c>
      <c r="E21" s="53"/>
      <c r="F21" s="53"/>
      <c r="G21" s="53" t="s">
        <v>139</v>
      </c>
      <c r="I21" s="53"/>
      <c r="J21" s="53"/>
      <c r="K21" s="42"/>
      <c r="L21" s="42"/>
      <c r="M21" s="42"/>
      <c r="N21" s="42"/>
      <c r="O21" s="42"/>
      <c r="P21" s="42"/>
      <c r="Q21" s="42"/>
      <c r="R21" s="42"/>
      <c r="S21" s="42"/>
      <c r="T21" s="42"/>
      <c r="U21" s="42"/>
      <c r="V21" s="42"/>
      <c r="W21" s="163" t="s">
        <v>262</v>
      </c>
      <c r="X21" s="164" t="b">
        <v>0</v>
      </c>
    </row>
    <row r="22" spans="1:27" ht="47.25" customHeight="1" x14ac:dyDescent="0.25">
      <c r="A22" s="72"/>
      <c r="B22" s="287" t="s">
        <v>368</v>
      </c>
      <c r="C22" s="287"/>
      <c r="D22" s="287" t="s">
        <v>372</v>
      </c>
      <c r="E22" s="287"/>
      <c r="F22" s="287"/>
      <c r="G22" s="246" t="s">
        <v>373</v>
      </c>
      <c r="H22" s="247"/>
      <c r="I22" s="247"/>
      <c r="J22" s="248"/>
      <c r="K22" s="42"/>
      <c r="L22" s="42"/>
      <c r="M22" s="42"/>
      <c r="N22" s="42"/>
      <c r="O22" s="42"/>
      <c r="P22" s="42"/>
      <c r="Q22" s="42"/>
      <c r="R22" s="42"/>
      <c r="S22" s="42"/>
      <c r="T22" s="42"/>
      <c r="U22" s="42"/>
      <c r="V22" s="42"/>
      <c r="W22" s="163" t="s">
        <v>263</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264</v>
      </c>
      <c r="X23" s="178" t="b">
        <v>0</v>
      </c>
    </row>
    <row r="24" spans="1:27" x14ac:dyDescent="0.25">
      <c r="A24" s="72" t="s">
        <v>135</v>
      </c>
      <c r="B24" s="54" t="s">
        <v>260</v>
      </c>
      <c r="C24" s="54"/>
      <c r="D24" s="53"/>
      <c r="E24" s="53"/>
      <c r="F24" s="53"/>
      <c r="G24" s="53"/>
      <c r="H24" s="53"/>
      <c r="I24" s="53"/>
      <c r="J24" s="53"/>
      <c r="K24" s="42"/>
      <c r="L24" s="42"/>
      <c r="M24" s="42"/>
      <c r="N24" s="42"/>
      <c r="O24" s="42"/>
      <c r="P24" s="42"/>
      <c r="Q24" s="42"/>
      <c r="R24" s="42"/>
      <c r="S24" s="42"/>
      <c r="T24" s="42"/>
      <c r="U24" s="42"/>
      <c r="V24" s="42"/>
      <c r="W24" s="163" t="s">
        <v>257</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215</v>
      </c>
      <c r="X25" s="164" t="b">
        <v>1</v>
      </c>
    </row>
    <row r="26" spans="1:27" ht="15" customHeight="1" x14ac:dyDescent="0.25">
      <c r="A26" s="72" t="s">
        <v>136</v>
      </c>
      <c r="B26" s="54" t="s">
        <v>267</v>
      </c>
      <c r="C26" s="54"/>
      <c r="D26" s="54"/>
      <c r="E26" s="54"/>
      <c r="F26" s="54"/>
      <c r="G26" s="54"/>
      <c r="H26" s="54"/>
      <c r="I26" s="54"/>
      <c r="J26" s="54"/>
      <c r="K26" s="42"/>
      <c r="L26" s="42"/>
      <c r="M26" s="42"/>
      <c r="N26" s="42"/>
      <c r="O26" s="42"/>
      <c r="P26" s="42"/>
      <c r="Q26" s="42"/>
      <c r="R26" s="42"/>
      <c r="S26" s="42"/>
      <c r="T26" s="42"/>
      <c r="U26" s="42"/>
      <c r="V26" s="42"/>
      <c r="W26" s="163" t="s">
        <v>216</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258</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158</v>
      </c>
      <c r="B29" s="281" t="s">
        <v>232</v>
      </c>
      <c r="C29" s="281"/>
      <c r="D29" s="281"/>
      <c r="E29" s="53"/>
      <c r="F29" s="53"/>
      <c r="G29" s="53"/>
      <c r="H29" s="53"/>
      <c r="I29" s="53"/>
      <c r="J29" s="55"/>
      <c r="K29" s="42"/>
      <c r="L29" s="42"/>
      <c r="M29" s="42"/>
      <c r="N29" s="42"/>
      <c r="O29" s="42"/>
      <c r="P29" s="42"/>
      <c r="Q29" s="42"/>
      <c r="R29" s="42"/>
      <c r="S29" s="42"/>
      <c r="T29" s="42"/>
      <c r="U29" s="42"/>
      <c r="V29" s="42"/>
      <c r="W29" s="163" t="s">
        <v>265</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266</v>
      </c>
      <c r="X30" s="178" t="b">
        <v>0</v>
      </c>
    </row>
    <row r="31" spans="1:27" ht="26.25" x14ac:dyDescent="0.4">
      <c r="A31" s="80"/>
      <c r="B31" s="82" t="s">
        <v>219</v>
      </c>
      <c r="C31" s="81"/>
      <c r="D31" s="81"/>
      <c r="E31" s="81"/>
      <c r="F31" s="81"/>
      <c r="G31" s="81"/>
      <c r="H31" s="81"/>
      <c r="I31" s="81"/>
      <c r="J31" s="81"/>
      <c r="K31" s="80"/>
      <c r="L31" s="80"/>
      <c r="M31" s="80"/>
      <c r="N31" s="80"/>
      <c r="O31" s="80"/>
      <c r="P31" s="80"/>
      <c r="Q31" s="80"/>
      <c r="R31" s="80"/>
      <c r="S31" s="80"/>
      <c r="T31" s="80"/>
      <c r="U31" s="80"/>
      <c r="V31" s="80"/>
      <c r="W31" s="163" t="s">
        <v>222</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223</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224</v>
      </c>
      <c r="X33" s="164" t="b">
        <v>0</v>
      </c>
    </row>
    <row r="34" spans="1:34" ht="15.75" customHeight="1" x14ac:dyDescent="0.4">
      <c r="A34" s="76" t="s">
        <v>131</v>
      </c>
      <c r="B34" s="71" t="s">
        <v>221</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212</v>
      </c>
      <c r="X35" s="163" t="b">
        <v>1</v>
      </c>
    </row>
    <row r="36" spans="1:34" ht="16.7" customHeight="1" x14ac:dyDescent="0.25">
      <c r="A36" s="76" t="s">
        <v>132</v>
      </c>
      <c r="B36" s="251" t="s">
        <v>220</v>
      </c>
      <c r="C36" s="251"/>
      <c r="D36" s="251"/>
      <c r="E36" s="251"/>
      <c r="F36" s="251"/>
      <c r="G36" s="251"/>
      <c r="H36" s="42"/>
      <c r="I36" s="42"/>
      <c r="J36" s="42"/>
      <c r="K36" s="42"/>
      <c r="L36" s="42"/>
      <c r="M36" s="42"/>
      <c r="N36" s="42"/>
      <c r="O36" s="42"/>
      <c r="P36" s="42"/>
      <c r="Q36" s="42"/>
      <c r="R36" s="42"/>
      <c r="S36" s="42"/>
      <c r="T36" s="42"/>
      <c r="U36" s="42"/>
      <c r="V36" s="42"/>
      <c r="W36" s="163" t="s">
        <v>213</v>
      </c>
      <c r="X36" s="163" t="b">
        <v>0</v>
      </c>
    </row>
    <row r="37" spans="1:34" ht="30" customHeight="1" x14ac:dyDescent="0.25">
      <c r="A37" s="76"/>
      <c r="B37" s="286" t="s">
        <v>116</v>
      </c>
      <c r="C37" s="286"/>
      <c r="D37" s="286"/>
      <c r="E37" s="286"/>
      <c r="F37" s="286"/>
      <c r="G37" s="286"/>
      <c r="H37" s="286"/>
      <c r="I37" s="286"/>
      <c r="J37" s="286"/>
      <c r="K37" s="42"/>
      <c r="L37" s="42"/>
      <c r="M37" s="42"/>
      <c r="N37" s="42"/>
      <c r="O37" s="42"/>
      <c r="P37" s="42"/>
      <c r="Q37" s="42"/>
      <c r="R37" s="42"/>
      <c r="S37" s="42"/>
      <c r="T37" s="42"/>
      <c r="U37" s="42"/>
      <c r="V37" s="42"/>
      <c r="X37" s="161"/>
    </row>
    <row r="38" spans="1:34" ht="33" customHeight="1" x14ac:dyDescent="0.25">
      <c r="A38" s="76"/>
      <c r="B38" s="258"/>
      <c r="C38" s="259"/>
      <c r="D38" s="259"/>
      <c r="E38" s="259"/>
      <c r="F38" s="259"/>
      <c r="G38" s="259"/>
      <c r="H38" s="259"/>
      <c r="I38" s="259"/>
      <c r="J38" s="260"/>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133</v>
      </c>
      <c r="B40" s="251" t="s">
        <v>355</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347</v>
      </c>
      <c r="X41" s="161" t="b">
        <v>0</v>
      </c>
    </row>
    <row r="42" spans="1:34" s="40" customFormat="1" ht="15" customHeight="1" x14ac:dyDescent="0.25">
      <c r="A42" s="76" t="s">
        <v>141</v>
      </c>
      <c r="B42" s="251" t="s">
        <v>120</v>
      </c>
      <c r="C42" s="251"/>
      <c r="D42" s="251"/>
      <c r="E42" s="251"/>
      <c r="F42" s="251"/>
      <c r="G42" s="251"/>
      <c r="H42" s="251"/>
      <c r="I42" s="251"/>
      <c r="J42" s="251"/>
      <c r="K42" s="44"/>
      <c r="L42" s="44"/>
      <c r="M42" s="44"/>
      <c r="N42" s="44"/>
      <c r="O42" s="44"/>
      <c r="P42" s="44"/>
      <c r="Q42" s="44"/>
      <c r="R42" s="44"/>
      <c r="S42" s="44"/>
      <c r="T42" s="44"/>
      <c r="U42" s="44"/>
      <c r="V42" s="44"/>
      <c r="W42" s="223" t="s">
        <v>346</v>
      </c>
      <c r="X42" s="162" t="b">
        <v>1</v>
      </c>
    </row>
    <row r="43" spans="1:34" ht="53.25" customHeight="1" x14ac:dyDescent="0.25">
      <c r="A43" s="76"/>
      <c r="B43" s="246" t="s">
        <v>375</v>
      </c>
      <c r="C43" s="247"/>
      <c r="D43" s="247"/>
      <c r="E43" s="247"/>
      <c r="F43" s="247"/>
      <c r="G43" s="247"/>
      <c r="H43" s="247"/>
      <c r="I43" s="247"/>
      <c r="J43" s="248"/>
      <c r="K43" s="42"/>
      <c r="L43" s="42"/>
      <c r="M43" s="42"/>
      <c r="N43" s="42"/>
      <c r="O43" s="42"/>
      <c r="P43" s="42"/>
      <c r="Q43" s="42"/>
      <c r="R43" s="42"/>
      <c r="S43" s="42"/>
      <c r="T43" s="42"/>
      <c r="U43" s="42"/>
      <c r="V43" s="42"/>
      <c r="W43" s="161"/>
      <c r="X43" s="161"/>
    </row>
    <row r="44" spans="1:34" s="40" customFormat="1" x14ac:dyDescent="0.25">
      <c r="A44" s="76" t="s">
        <v>141</v>
      </c>
      <c r="B44" s="251" t="s">
        <v>206</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58" t="s">
        <v>370</v>
      </c>
      <c r="C45" s="259"/>
      <c r="D45" s="259"/>
      <c r="E45" s="259"/>
      <c r="F45" s="259"/>
      <c r="G45" s="259"/>
      <c r="H45" s="259"/>
      <c r="I45" s="259"/>
      <c r="J45" s="260"/>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229</v>
      </c>
      <c r="AA46" s="193" t="s">
        <v>283</v>
      </c>
    </row>
    <row r="47" spans="1:34" s="40" customFormat="1" ht="30" customHeight="1" x14ac:dyDescent="0.25">
      <c r="A47" s="76" t="s">
        <v>345</v>
      </c>
      <c r="B47" s="251" t="s">
        <v>121</v>
      </c>
      <c r="C47" s="251"/>
      <c r="D47" s="251"/>
      <c r="E47" s="251"/>
      <c r="F47" s="251"/>
      <c r="G47" s="251"/>
      <c r="H47" s="251"/>
      <c r="I47" s="251"/>
      <c r="J47" s="251"/>
      <c r="K47" s="44"/>
      <c r="L47" s="44"/>
      <c r="M47" s="44"/>
      <c r="N47" s="44"/>
      <c r="O47" s="44"/>
      <c r="P47" s="44"/>
      <c r="Q47" s="44"/>
      <c r="R47" s="44"/>
      <c r="S47" s="44"/>
      <c r="T47" s="44"/>
      <c r="U47" s="44"/>
      <c r="V47" s="44"/>
      <c r="W47" s="162"/>
      <c r="X47" s="162"/>
      <c r="Z47" s="181" t="s">
        <v>228</v>
      </c>
      <c r="AA47" s="193" t="s">
        <v>289</v>
      </c>
    </row>
    <row r="48" spans="1:34" ht="21" customHeight="1" x14ac:dyDescent="0.25">
      <c r="A48" s="148" t="s">
        <v>92</v>
      </c>
      <c r="B48" s="289" t="s">
        <v>293</v>
      </c>
      <c r="C48" s="290"/>
      <c r="D48" s="291" t="s">
        <v>369</v>
      </c>
      <c r="E48" s="291"/>
      <c r="F48" s="291"/>
      <c r="G48" s="291"/>
      <c r="H48" s="291"/>
      <c r="I48" s="291"/>
      <c r="J48" s="292"/>
      <c r="K48" s="42"/>
      <c r="L48" s="42"/>
      <c r="M48" s="42"/>
      <c r="N48" s="42"/>
      <c r="O48" s="42"/>
      <c r="P48" s="42"/>
      <c r="Q48" s="42"/>
      <c r="R48" s="42"/>
      <c r="S48" s="42"/>
      <c r="T48" s="42"/>
      <c r="U48" s="42"/>
      <c r="V48" s="42"/>
      <c r="W48" s="161"/>
      <c r="X48" s="161"/>
      <c r="Z48" s="181" t="s">
        <v>230</v>
      </c>
      <c r="AA48" s="193" t="s">
        <v>290</v>
      </c>
      <c r="AB48" s="193"/>
      <c r="AC48" s="193"/>
      <c r="AD48" s="193"/>
      <c r="AE48" s="193"/>
      <c r="AF48" s="193"/>
      <c r="AG48" s="193"/>
      <c r="AH48" s="193"/>
    </row>
    <row r="49" spans="1:34" ht="21" customHeight="1" x14ac:dyDescent="0.25">
      <c r="A49" s="148" t="s">
        <v>93</v>
      </c>
      <c r="B49" s="289" t="s">
        <v>292</v>
      </c>
      <c r="C49" s="290"/>
      <c r="D49" s="291" t="s">
        <v>364</v>
      </c>
      <c r="E49" s="291"/>
      <c r="F49" s="291"/>
      <c r="G49" s="291"/>
      <c r="H49" s="291"/>
      <c r="I49" s="291"/>
      <c r="J49" s="292"/>
      <c r="K49" s="42"/>
      <c r="L49" s="42"/>
      <c r="M49" s="42"/>
      <c r="N49" s="42"/>
      <c r="O49" s="42"/>
      <c r="P49" s="42"/>
      <c r="Q49" s="42"/>
      <c r="R49" s="42"/>
      <c r="S49" s="42"/>
      <c r="T49" s="42"/>
      <c r="U49" s="42"/>
      <c r="V49" s="42"/>
      <c r="W49" s="161"/>
      <c r="X49" s="161"/>
      <c r="Z49" s="181" t="s">
        <v>231</v>
      </c>
      <c r="AA49" s="193" t="s">
        <v>296</v>
      </c>
      <c r="AB49" s="193"/>
      <c r="AC49" s="193"/>
      <c r="AD49" s="193"/>
      <c r="AE49" s="193"/>
      <c r="AF49" s="193"/>
      <c r="AG49" s="193"/>
      <c r="AH49" s="193"/>
    </row>
    <row r="50" spans="1:34" ht="21" customHeight="1" x14ac:dyDescent="0.25">
      <c r="A50" s="148" t="s">
        <v>94</v>
      </c>
      <c r="B50" s="289" t="s">
        <v>294</v>
      </c>
      <c r="C50" s="290"/>
      <c r="D50" s="291" t="s">
        <v>365</v>
      </c>
      <c r="E50" s="291"/>
      <c r="F50" s="291"/>
      <c r="G50" s="291"/>
      <c r="H50" s="291"/>
      <c r="I50" s="291"/>
      <c r="J50" s="292"/>
      <c r="K50" s="42"/>
      <c r="L50" s="42"/>
      <c r="M50" s="42"/>
      <c r="N50" s="42"/>
      <c r="O50" s="42"/>
      <c r="P50" s="42"/>
      <c r="Q50" s="42"/>
      <c r="R50" s="42"/>
      <c r="S50" s="42"/>
      <c r="T50" s="42"/>
      <c r="U50" s="42"/>
      <c r="V50" s="42"/>
      <c r="W50" s="161"/>
      <c r="X50" s="161"/>
      <c r="Z50" s="181" t="s">
        <v>248</v>
      </c>
      <c r="AA50" s="217" t="s">
        <v>340</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249</v>
      </c>
      <c r="AA51" s="193" t="s">
        <v>291</v>
      </c>
    </row>
    <row r="52" spans="1:34" ht="26.25" customHeight="1" x14ac:dyDescent="0.4">
      <c r="A52" s="80"/>
      <c r="B52" s="82" t="s">
        <v>143</v>
      </c>
      <c r="C52" s="81"/>
      <c r="D52" s="81"/>
      <c r="E52" s="81"/>
      <c r="F52" s="81"/>
      <c r="G52" s="81"/>
      <c r="H52" s="81"/>
      <c r="I52" s="81"/>
      <c r="J52" s="81"/>
      <c r="K52" s="80"/>
      <c r="L52" s="80"/>
      <c r="M52" s="80"/>
      <c r="N52" s="80"/>
      <c r="O52" s="80"/>
      <c r="P52" s="80"/>
      <c r="Q52" s="80"/>
      <c r="R52" s="80"/>
      <c r="S52" s="80"/>
      <c r="T52" s="80"/>
      <c r="U52" s="80"/>
      <c r="V52" s="80"/>
      <c r="W52" s="161"/>
      <c r="X52" s="161"/>
      <c r="AA52" s="193" t="s">
        <v>292</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293</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294</v>
      </c>
    </row>
    <row r="55" spans="1:34" outlineLevel="1" x14ac:dyDescent="0.25">
      <c r="A55" s="75"/>
      <c r="B55" s="141" t="s">
        <v>144</v>
      </c>
      <c r="C55" s="77"/>
      <c r="D55" s="77"/>
      <c r="E55" s="77"/>
      <c r="F55" s="77"/>
      <c r="G55" s="77"/>
      <c r="H55" s="77"/>
      <c r="I55" s="77"/>
      <c r="J55" s="77"/>
      <c r="K55" s="47"/>
      <c r="L55" s="47"/>
      <c r="M55" s="47"/>
      <c r="N55" s="47"/>
      <c r="O55" s="47"/>
      <c r="P55" s="47"/>
      <c r="Q55" s="47"/>
      <c r="R55" s="47"/>
      <c r="S55" s="47"/>
      <c r="T55" s="47"/>
      <c r="U55" s="47"/>
      <c r="V55" s="47"/>
      <c r="W55" s="161"/>
      <c r="X55" s="161"/>
      <c r="AA55" s="193" t="s">
        <v>295</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282</v>
      </c>
    </row>
    <row r="57" spans="1:34" outlineLevel="1" x14ac:dyDescent="0.25">
      <c r="A57" s="76" t="s">
        <v>148</v>
      </c>
      <c r="B57" s="262" t="s">
        <v>149</v>
      </c>
      <c r="C57" s="262"/>
      <c r="D57" s="262"/>
      <c r="E57" s="262"/>
      <c r="F57" s="262"/>
      <c r="G57" s="262"/>
      <c r="H57" s="262"/>
      <c r="I57" s="262"/>
      <c r="J57" s="262"/>
      <c r="K57" s="42"/>
      <c r="L57" s="42"/>
      <c r="M57" s="42"/>
      <c r="N57" s="42"/>
      <c r="O57" s="42"/>
      <c r="P57" s="42"/>
      <c r="Q57" s="42"/>
      <c r="R57" s="42"/>
      <c r="S57" s="42"/>
      <c r="T57" s="42"/>
      <c r="U57" s="42"/>
      <c r="V57" s="42"/>
      <c r="W57" s="161"/>
      <c r="X57" s="161"/>
      <c r="AA57" s="193" t="s">
        <v>280</v>
      </c>
    </row>
    <row r="58" spans="1:34" ht="28.5" customHeight="1" outlineLevel="1" x14ac:dyDescent="0.25">
      <c r="A58" s="42"/>
      <c r="B58" s="258" t="s">
        <v>362</v>
      </c>
      <c r="C58" s="259"/>
      <c r="D58" s="259"/>
      <c r="E58" s="259"/>
      <c r="F58" s="259"/>
      <c r="G58" s="259"/>
      <c r="H58" s="259"/>
      <c r="I58" s="259"/>
      <c r="J58" s="260"/>
      <c r="K58" s="42"/>
      <c r="L58" s="42"/>
      <c r="M58" s="42"/>
      <c r="N58" s="42"/>
      <c r="O58" s="42"/>
      <c r="P58" s="42"/>
      <c r="Q58" s="42"/>
      <c r="R58" s="42"/>
      <c r="S58" s="42"/>
      <c r="T58" s="42"/>
      <c r="U58" s="42"/>
      <c r="V58" s="42"/>
      <c r="W58" s="161"/>
      <c r="X58" s="161"/>
      <c r="AA58" s="193" t="s">
        <v>281</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341</v>
      </c>
    </row>
    <row r="60" spans="1:34" hidden="1" outlineLevel="1" x14ac:dyDescent="0.25">
      <c r="A60" s="75"/>
      <c r="B60" s="141" t="s">
        <v>145</v>
      </c>
      <c r="C60" s="77"/>
      <c r="D60" s="77"/>
      <c r="E60" s="77"/>
      <c r="F60" s="77"/>
      <c r="G60" s="77"/>
      <c r="H60" s="77"/>
      <c r="I60" s="77"/>
      <c r="J60" s="77"/>
      <c r="K60" s="47"/>
      <c r="L60" s="47"/>
      <c r="M60" s="47"/>
      <c r="N60" s="47"/>
      <c r="O60" s="47"/>
      <c r="P60" s="47"/>
      <c r="Q60" s="47"/>
      <c r="R60" s="47"/>
      <c r="S60" s="47"/>
      <c r="T60" s="47"/>
      <c r="U60" s="47"/>
      <c r="V60" s="47"/>
      <c r="W60" s="161"/>
      <c r="X60" s="161"/>
      <c r="AA60" s="193" t="s">
        <v>285</v>
      </c>
    </row>
    <row r="61" spans="1:34" hidden="1"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284</v>
      </c>
    </row>
    <row r="62" spans="1:34" hidden="1" outlineLevel="1" x14ac:dyDescent="0.25">
      <c r="A62" s="76" t="s">
        <v>147</v>
      </c>
      <c r="B62" s="262" t="s">
        <v>150</v>
      </c>
      <c r="C62" s="262"/>
      <c r="D62" s="262"/>
      <c r="E62" s="262"/>
      <c r="F62" s="262"/>
      <c r="G62" s="262"/>
      <c r="H62" s="262"/>
      <c r="I62" s="262"/>
      <c r="J62" s="262"/>
      <c r="K62" s="42"/>
      <c r="L62" s="42"/>
      <c r="M62" s="42"/>
      <c r="N62" s="42"/>
      <c r="O62" s="42"/>
      <c r="P62" s="42"/>
      <c r="Q62" s="42"/>
      <c r="R62" s="42"/>
      <c r="S62" s="42"/>
      <c r="T62" s="42"/>
      <c r="U62" s="42"/>
      <c r="V62" s="42"/>
      <c r="AA62" s="193" t="s">
        <v>286</v>
      </c>
    </row>
    <row r="63" spans="1:34" ht="27" hidden="1" customHeight="1" outlineLevel="1" x14ac:dyDescent="0.25">
      <c r="A63" s="76"/>
      <c r="B63" s="258"/>
      <c r="C63" s="259"/>
      <c r="D63" s="259"/>
      <c r="E63" s="259"/>
      <c r="F63" s="259"/>
      <c r="G63" s="259"/>
      <c r="H63" s="259"/>
      <c r="I63" s="259"/>
      <c r="J63" s="260"/>
      <c r="K63" s="42"/>
      <c r="L63" s="42"/>
      <c r="M63" s="42"/>
      <c r="N63" s="42"/>
      <c r="O63" s="42"/>
      <c r="P63" s="42"/>
      <c r="Q63" s="42"/>
      <c r="R63" s="42"/>
      <c r="S63" s="42"/>
      <c r="T63" s="42"/>
      <c r="U63" s="42"/>
      <c r="V63" s="42"/>
      <c r="AA63" s="217" t="s">
        <v>342</v>
      </c>
    </row>
    <row r="64" spans="1:34" hidden="1"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287</v>
      </c>
    </row>
    <row r="65" spans="1:27" s="40" customFormat="1" ht="14.45" hidden="1" customHeight="1" outlineLevel="1" x14ac:dyDescent="0.25">
      <c r="A65" s="76" t="s">
        <v>151</v>
      </c>
      <c r="B65" s="262" t="s">
        <v>153</v>
      </c>
      <c r="C65" s="262"/>
      <c r="D65" s="262"/>
      <c r="E65" s="262"/>
      <c r="F65" s="262"/>
      <c r="G65" s="262"/>
      <c r="H65" s="262"/>
      <c r="I65" s="262"/>
      <c r="J65" s="262"/>
      <c r="K65" s="44"/>
      <c r="L65" s="44"/>
      <c r="M65" s="44"/>
      <c r="N65" s="44"/>
      <c r="O65" s="44"/>
      <c r="P65" s="44"/>
      <c r="Q65" s="44"/>
      <c r="R65" s="44"/>
      <c r="S65" s="44"/>
      <c r="T65" s="44"/>
      <c r="U65" s="44"/>
      <c r="V65" s="44"/>
      <c r="AA65" s="193" t="s">
        <v>288</v>
      </c>
    </row>
    <row r="66" spans="1:27" ht="23.45" hidden="1" customHeight="1" outlineLevel="1" x14ac:dyDescent="0.25">
      <c r="A66" s="76"/>
      <c r="B66" s="57"/>
      <c r="C66" s="250" t="s">
        <v>74</v>
      </c>
      <c r="D66" s="250"/>
      <c r="E66" s="250"/>
      <c r="F66" s="249"/>
      <c r="G66" s="249"/>
      <c r="H66" s="249"/>
      <c r="I66" s="249"/>
      <c r="J66" s="249"/>
      <c r="K66" s="42"/>
      <c r="L66" s="42"/>
      <c r="M66" s="42"/>
      <c r="N66" s="42"/>
      <c r="O66" s="42"/>
      <c r="P66" s="42"/>
      <c r="Q66" s="42"/>
      <c r="R66" s="42"/>
      <c r="S66" s="42"/>
      <c r="T66" s="42"/>
      <c r="U66" s="42"/>
      <c r="V66" s="42"/>
    </row>
    <row r="67" spans="1:27" ht="23.45" hidden="1" customHeight="1" outlineLevel="1" x14ac:dyDescent="0.25">
      <c r="A67" s="76"/>
      <c r="B67" s="57"/>
      <c r="C67" s="250" t="s">
        <v>75</v>
      </c>
      <c r="D67" s="250"/>
      <c r="E67" s="250"/>
      <c r="F67" s="249"/>
      <c r="G67" s="249"/>
      <c r="H67" s="249"/>
      <c r="I67" s="249"/>
      <c r="J67" s="249"/>
      <c r="K67" s="42"/>
      <c r="L67" s="42"/>
      <c r="M67" s="42"/>
      <c r="N67" s="42"/>
      <c r="O67" s="42"/>
      <c r="P67" s="42"/>
      <c r="Q67" s="42"/>
      <c r="R67" s="42"/>
      <c r="S67" s="42"/>
      <c r="T67" s="42"/>
      <c r="U67" s="42"/>
      <c r="V67" s="42"/>
    </row>
    <row r="68" spans="1:27" ht="23.45" hidden="1" customHeight="1" outlineLevel="1" x14ac:dyDescent="0.25">
      <c r="A68" s="76"/>
      <c r="B68" s="57"/>
      <c r="C68" s="250" t="s">
        <v>76</v>
      </c>
      <c r="D68" s="250"/>
      <c r="E68" s="250"/>
      <c r="F68" s="249"/>
      <c r="G68" s="249"/>
      <c r="H68" s="249"/>
      <c r="I68" s="249"/>
      <c r="J68" s="249"/>
      <c r="K68" s="42"/>
      <c r="L68" s="42"/>
      <c r="M68" s="42"/>
      <c r="N68" s="42"/>
      <c r="O68" s="42"/>
      <c r="P68" s="42"/>
      <c r="Q68" s="42"/>
      <c r="R68" s="42"/>
      <c r="S68" s="42"/>
      <c r="T68" s="42"/>
      <c r="U68" s="42"/>
      <c r="V68" s="42"/>
    </row>
    <row r="69" spans="1:27" ht="23.45" hidden="1" customHeight="1" outlineLevel="1" x14ac:dyDescent="0.25">
      <c r="A69" s="76"/>
      <c r="B69" s="57"/>
      <c r="C69" s="250" t="s">
        <v>77</v>
      </c>
      <c r="D69" s="250"/>
      <c r="E69" s="250"/>
      <c r="F69" s="249"/>
      <c r="G69" s="249"/>
      <c r="H69" s="249"/>
      <c r="I69" s="249"/>
      <c r="J69" s="249"/>
      <c r="K69" s="42"/>
      <c r="L69" s="42"/>
      <c r="M69" s="42"/>
      <c r="N69" s="42"/>
      <c r="O69" s="42"/>
      <c r="P69" s="42"/>
      <c r="Q69" s="42"/>
      <c r="R69" s="42"/>
      <c r="S69" s="42"/>
      <c r="T69" s="42"/>
      <c r="U69" s="42"/>
      <c r="V69" s="42"/>
    </row>
    <row r="70" spans="1:27" ht="23.45" hidden="1" customHeight="1" outlineLevel="1" x14ac:dyDescent="0.25">
      <c r="A70" s="76"/>
      <c r="B70" s="57"/>
      <c r="C70" s="250" t="s">
        <v>78</v>
      </c>
      <c r="D70" s="250"/>
      <c r="E70" s="250"/>
      <c r="F70" s="249"/>
      <c r="G70" s="249"/>
      <c r="H70" s="249"/>
      <c r="I70" s="249"/>
      <c r="J70" s="249"/>
      <c r="K70" s="42"/>
      <c r="L70" s="42"/>
      <c r="M70" s="42"/>
      <c r="N70" s="42"/>
      <c r="O70" s="42"/>
      <c r="P70" s="42"/>
      <c r="Q70" s="42"/>
      <c r="R70" s="42"/>
      <c r="S70" s="42"/>
      <c r="T70" s="42"/>
      <c r="U70" s="42"/>
      <c r="V70" s="42"/>
    </row>
    <row r="71" spans="1:27" ht="23.45" hidden="1" customHeight="1" outlineLevel="1" x14ac:dyDescent="0.25">
      <c r="A71" s="76"/>
      <c r="B71" s="57"/>
      <c r="C71" s="250" t="s">
        <v>117</v>
      </c>
      <c r="D71" s="250"/>
      <c r="E71" s="250"/>
      <c r="F71" s="249"/>
      <c r="G71" s="249"/>
      <c r="H71" s="249"/>
      <c r="I71" s="249"/>
      <c r="J71" s="249"/>
      <c r="K71" s="42"/>
      <c r="L71" s="42"/>
      <c r="M71" s="42"/>
      <c r="N71" s="42"/>
      <c r="O71" s="42"/>
      <c r="P71" s="42"/>
      <c r="Q71" s="42"/>
      <c r="R71" s="42"/>
      <c r="S71" s="42"/>
      <c r="T71" s="42"/>
      <c r="U71" s="42"/>
      <c r="V71" s="42"/>
    </row>
    <row r="72" spans="1:27" ht="23.45" hidden="1" customHeight="1" outlineLevel="1" x14ac:dyDescent="0.25">
      <c r="A72" s="76"/>
      <c r="B72" s="57"/>
      <c r="C72" s="250" t="s">
        <v>91</v>
      </c>
      <c r="D72" s="250"/>
      <c r="E72" s="250"/>
      <c r="F72" s="249"/>
      <c r="G72" s="249"/>
      <c r="H72" s="249"/>
      <c r="I72" s="249"/>
      <c r="J72" s="249"/>
      <c r="K72" s="42"/>
      <c r="L72" s="42"/>
      <c r="M72" s="42"/>
      <c r="N72" s="42"/>
      <c r="O72" s="42"/>
      <c r="P72" s="42"/>
      <c r="Q72" s="42"/>
      <c r="R72" s="42"/>
      <c r="S72" s="42"/>
      <c r="T72" s="42"/>
      <c r="U72" s="42"/>
      <c r="V72" s="42"/>
    </row>
    <row r="73" spans="1:27" hidden="1"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hidden="1" outlineLevel="1" x14ac:dyDescent="0.25">
      <c r="A74" s="76" t="s">
        <v>152</v>
      </c>
      <c r="B74" s="281" t="s">
        <v>154</v>
      </c>
      <c r="C74" s="281"/>
      <c r="D74" s="281"/>
      <c r="E74" s="281"/>
      <c r="F74" s="281"/>
      <c r="G74" s="281"/>
      <c r="H74" s="281"/>
      <c r="I74" s="281"/>
      <c r="J74" s="281"/>
      <c r="K74" s="44"/>
      <c r="L74" s="44"/>
      <c r="M74" s="44"/>
      <c r="N74" s="44"/>
      <c r="O74" s="44"/>
      <c r="P74" s="44"/>
      <c r="Q74" s="44"/>
      <c r="R74" s="44"/>
      <c r="S74" s="44"/>
      <c r="T74" s="44"/>
      <c r="U74" s="44"/>
      <c r="V74" s="44"/>
    </row>
    <row r="75" spans="1:27" ht="26.25" hidden="1" customHeight="1" outlineLevel="1" x14ac:dyDescent="0.25">
      <c r="A75" s="76"/>
      <c r="B75" s="258"/>
      <c r="C75" s="259"/>
      <c r="D75" s="259"/>
      <c r="E75" s="259"/>
      <c r="F75" s="259"/>
      <c r="G75" s="259"/>
      <c r="H75" s="259"/>
      <c r="I75" s="259"/>
      <c r="J75" s="260"/>
      <c r="K75" s="42"/>
      <c r="L75" s="42"/>
      <c r="M75" s="42"/>
      <c r="N75" s="42"/>
      <c r="O75" s="42"/>
      <c r="P75" s="42"/>
      <c r="Q75" s="42"/>
      <c r="R75" s="42"/>
      <c r="S75" s="42"/>
      <c r="T75" s="42"/>
      <c r="U75" s="42"/>
      <c r="V75" s="42"/>
    </row>
    <row r="76" spans="1:27" collapsed="1"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146</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155</v>
      </c>
      <c r="B78" s="262" t="s">
        <v>156</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58"/>
      <c r="C79" s="259"/>
      <c r="D79" s="259"/>
      <c r="E79" s="259"/>
      <c r="F79" s="259"/>
      <c r="G79" s="259"/>
      <c r="H79" s="259"/>
      <c r="I79" s="259"/>
      <c r="J79" s="260"/>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259</v>
      </c>
      <c r="B83" s="251" t="s">
        <v>157</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6" t="s">
        <v>371</v>
      </c>
      <c r="C84" s="247"/>
      <c r="D84" s="247"/>
      <c r="E84" s="247"/>
      <c r="F84" s="247"/>
      <c r="G84" s="247"/>
      <c r="H84" s="247"/>
      <c r="I84" s="247"/>
      <c r="J84" s="24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129</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124</v>
      </c>
      <c r="B88" s="251" t="s">
        <v>122</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5" t="s">
        <v>119</v>
      </c>
      <c r="C89" s="285"/>
      <c r="D89" s="285"/>
      <c r="E89" s="285"/>
      <c r="F89" s="285"/>
      <c r="G89" s="285"/>
      <c r="H89" s="285"/>
      <c r="I89" s="285"/>
      <c r="J89" s="285"/>
      <c r="K89" s="42"/>
      <c r="L89" s="42"/>
      <c r="M89" s="42"/>
      <c r="N89" s="42"/>
      <c r="O89" s="42"/>
      <c r="P89" s="42"/>
      <c r="Q89" s="42"/>
      <c r="R89" s="42"/>
      <c r="S89" s="42"/>
      <c r="T89" s="42"/>
      <c r="U89" s="42"/>
      <c r="V89" s="42"/>
    </row>
    <row r="90" spans="1:22" x14ac:dyDescent="0.25">
      <c r="A90" s="53"/>
      <c r="B90" s="90" t="s">
        <v>381</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61" t="s">
        <v>380</v>
      </c>
      <c r="C91" s="261"/>
      <c r="D91" s="179" t="str">
        <f t="shared" ref="D91:I91" si="0">D$111</f>
        <v>FY19</v>
      </c>
      <c r="E91" s="179" t="str">
        <f t="shared" si="0"/>
        <v>FY20</v>
      </c>
      <c r="F91" s="179" t="str">
        <f t="shared" si="0"/>
        <v>FY21</v>
      </c>
      <c r="G91" s="179" t="str">
        <f t="shared" si="0"/>
        <v>FY22</v>
      </c>
      <c r="H91" s="179" t="str">
        <f t="shared" si="0"/>
        <v>FY23</v>
      </c>
      <c r="I91" s="179" t="str">
        <f t="shared" si="0"/>
        <v>FY24</v>
      </c>
      <c r="J91" s="85" t="s">
        <v>271</v>
      </c>
      <c r="K91" s="42"/>
      <c r="L91" s="42"/>
      <c r="M91" s="42"/>
      <c r="N91" s="42"/>
      <c r="O91" s="42"/>
      <c r="P91" s="42"/>
      <c r="Q91" s="42"/>
      <c r="R91" s="42"/>
      <c r="S91" s="42"/>
      <c r="T91" s="42"/>
      <c r="U91" s="42"/>
      <c r="V91" s="42"/>
    </row>
    <row r="92" spans="1:22" ht="15" customHeight="1" x14ac:dyDescent="0.25">
      <c r="A92" s="53"/>
      <c r="B92" s="257" t="s">
        <v>379</v>
      </c>
      <c r="C92" s="257"/>
      <c r="D92" s="66">
        <f>(D127+D139)-SUM(D101)</f>
        <v>199837</v>
      </c>
      <c r="E92" s="66"/>
      <c r="F92" s="66"/>
      <c r="G92" s="66">
        <f t="shared" ref="G92:I92" si="1">(G127+G139)-SUM(G101)</f>
        <v>0</v>
      </c>
      <c r="H92" s="66">
        <f t="shared" si="1"/>
        <v>0</v>
      </c>
      <c r="I92" s="66">
        <f t="shared" si="1"/>
        <v>0</v>
      </c>
      <c r="J92" s="62">
        <f>SUM(D92:I92)</f>
        <v>199837</v>
      </c>
      <c r="K92" s="42"/>
      <c r="L92" s="42"/>
      <c r="M92" s="42"/>
      <c r="N92" s="42"/>
      <c r="O92" s="42"/>
      <c r="P92" s="42"/>
      <c r="Q92" s="42"/>
      <c r="R92" s="42"/>
      <c r="S92" s="42"/>
      <c r="T92" s="42"/>
      <c r="U92" s="42"/>
      <c r="V92" s="42"/>
    </row>
    <row r="93" spans="1:22" ht="15" hidden="1" customHeight="1" outlineLevel="1" x14ac:dyDescent="0.25">
      <c r="A93" s="53"/>
      <c r="B93" s="279" t="s">
        <v>234</v>
      </c>
      <c r="C93" s="280"/>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9" t="s">
        <v>235</v>
      </c>
      <c r="C94" s="280"/>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9" t="s">
        <v>236</v>
      </c>
      <c r="C95" s="280"/>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9" t="s">
        <v>237</v>
      </c>
      <c r="C96" s="280"/>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61" t="s">
        <v>0</v>
      </c>
      <c r="C97" s="261"/>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449">
        <f>D136*0.8</f>
        <v>799348</v>
      </c>
      <c r="E98" s="449"/>
      <c r="F98" s="449"/>
      <c r="G98" s="450"/>
      <c r="H98" s="450"/>
      <c r="I98" s="450"/>
      <c r="J98" s="62">
        <f t="shared" ref="J98:J101" si="3">SUM(D98:I98)</f>
        <v>799348</v>
      </c>
      <c r="K98" s="42"/>
      <c r="L98" s="42"/>
      <c r="M98" s="42"/>
      <c r="N98" s="42"/>
      <c r="O98" s="42"/>
      <c r="P98" s="42"/>
      <c r="Q98" s="42"/>
      <c r="R98" s="42"/>
      <c r="S98" s="42"/>
      <c r="T98" s="42"/>
      <c r="U98" s="42"/>
      <c r="V98" s="42"/>
    </row>
    <row r="99" spans="1:24" x14ac:dyDescent="0.25">
      <c r="A99" s="53"/>
      <c r="B99" s="257" t="s">
        <v>23</v>
      </c>
      <c r="C99" s="257"/>
      <c r="D99" s="449"/>
      <c r="E99" s="449"/>
      <c r="F99" s="449"/>
      <c r="G99" s="450"/>
      <c r="H99" s="450"/>
      <c r="I99" s="450"/>
      <c r="J99" s="62">
        <f t="shared" si="3"/>
        <v>0</v>
      </c>
      <c r="K99" s="42"/>
      <c r="L99" s="42"/>
      <c r="M99" s="42"/>
      <c r="N99" s="42"/>
      <c r="O99" s="42"/>
      <c r="P99" s="42"/>
      <c r="Q99" s="42"/>
      <c r="R99" s="42"/>
      <c r="S99" s="42"/>
      <c r="T99" s="42"/>
      <c r="U99" s="42"/>
      <c r="V99" s="42"/>
    </row>
    <row r="100" spans="1:24" x14ac:dyDescent="0.25">
      <c r="A100" s="53"/>
      <c r="B100" s="255" t="s">
        <v>366</v>
      </c>
      <c r="C100" s="256"/>
      <c r="D100" s="449"/>
      <c r="E100" s="449"/>
      <c r="F100" s="449"/>
      <c r="G100" s="450"/>
      <c r="H100" s="450"/>
      <c r="I100" s="450"/>
      <c r="J100" s="62">
        <f t="shared" si="3"/>
        <v>0</v>
      </c>
      <c r="K100" s="42"/>
      <c r="L100" s="42"/>
      <c r="M100" s="42"/>
      <c r="N100" s="42"/>
      <c r="O100" s="42"/>
      <c r="P100" s="42"/>
      <c r="Q100" s="42"/>
      <c r="R100" s="42"/>
      <c r="S100" s="42"/>
      <c r="T100" s="42"/>
      <c r="U100" s="42"/>
      <c r="V100" s="42"/>
    </row>
    <row r="101" spans="1:24" x14ac:dyDescent="0.25">
      <c r="A101" s="53"/>
      <c r="B101" s="254" t="s">
        <v>100</v>
      </c>
      <c r="C101" s="254"/>
      <c r="D101" s="243">
        <f>SUM(D98:D100)</f>
        <v>799348</v>
      </c>
      <c r="E101" s="243"/>
      <c r="F101" s="243"/>
      <c r="G101" s="66">
        <f t="shared" ref="G101:I101" si="4">SUM(G98:G100)</f>
        <v>0</v>
      </c>
      <c r="H101" s="66">
        <f t="shared" si="4"/>
        <v>0</v>
      </c>
      <c r="I101" s="66">
        <f t="shared" si="4"/>
        <v>0</v>
      </c>
      <c r="J101" s="62">
        <f t="shared" si="3"/>
        <v>799348</v>
      </c>
      <c r="K101" s="42"/>
      <c r="L101" s="42"/>
      <c r="M101" s="42"/>
      <c r="N101" s="42"/>
      <c r="O101" s="42"/>
      <c r="P101" s="42"/>
      <c r="Q101" s="42"/>
      <c r="R101" s="42"/>
      <c r="S101" s="42"/>
      <c r="T101" s="42"/>
      <c r="U101" s="42"/>
      <c r="V101" s="42"/>
    </row>
    <row r="102" spans="1:24" s="40" customFormat="1" ht="15.75" thickBot="1" x14ac:dyDescent="0.3">
      <c r="A102" s="72"/>
      <c r="B102" s="253" t="s">
        <v>2</v>
      </c>
      <c r="C102" s="253"/>
      <c r="D102" s="244">
        <f t="shared" ref="D102:I102" si="5">SUM(D92:D96)+D101</f>
        <v>999185</v>
      </c>
      <c r="E102" s="244">
        <f t="shared" si="5"/>
        <v>0</v>
      </c>
      <c r="F102" s="244">
        <f t="shared" si="5"/>
        <v>0</v>
      </c>
      <c r="G102" s="67">
        <f t="shared" si="5"/>
        <v>0</v>
      </c>
      <c r="H102" s="67">
        <f t="shared" si="5"/>
        <v>0</v>
      </c>
      <c r="I102" s="67">
        <f t="shared" si="5"/>
        <v>0</v>
      </c>
      <c r="J102" s="67">
        <f>SUM(J92:J96)+J101</f>
        <v>999185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123</v>
      </c>
      <c r="B104" s="252" t="s">
        <v>349</v>
      </c>
      <c r="C104" s="252"/>
      <c r="D104" s="252"/>
      <c r="E104" s="252"/>
      <c r="F104" s="252"/>
      <c r="G104" s="252"/>
      <c r="H104" s="252"/>
      <c r="I104" s="252"/>
      <c r="J104" s="252"/>
      <c r="K104" s="42"/>
      <c r="L104" s="42"/>
      <c r="M104" s="42"/>
      <c r="N104" s="42"/>
      <c r="O104" s="42"/>
      <c r="P104" s="42"/>
      <c r="Q104" s="42"/>
      <c r="R104" s="42"/>
      <c r="S104" s="42"/>
      <c r="T104" s="42"/>
      <c r="U104" s="42"/>
      <c r="V104" s="42"/>
      <c r="W104" s="163" t="s">
        <v>212</v>
      </c>
      <c r="X104" s="163" t="b">
        <v>0</v>
      </c>
    </row>
    <row r="105" spans="1:24" ht="15" customHeight="1" x14ac:dyDescent="0.25">
      <c r="A105" s="53"/>
      <c r="B105" s="285" t="s">
        <v>348</v>
      </c>
      <c r="C105" s="285"/>
      <c r="D105" s="285"/>
      <c r="E105" s="285"/>
      <c r="F105" s="285"/>
      <c r="G105" s="285"/>
      <c r="H105" s="300">
        <v>199837</v>
      </c>
      <c r="I105" s="301"/>
      <c r="K105" s="42"/>
      <c r="L105" s="42"/>
      <c r="M105" s="42"/>
      <c r="N105" s="42"/>
      <c r="O105" s="42"/>
      <c r="P105" s="42"/>
      <c r="Q105" s="42"/>
      <c r="R105" s="42"/>
      <c r="S105" s="42"/>
      <c r="T105" s="42"/>
      <c r="U105" s="42"/>
      <c r="V105" s="42"/>
      <c r="W105" s="163" t="s">
        <v>213</v>
      </c>
      <c r="X105" s="163" t="b">
        <v>1</v>
      </c>
    </row>
    <row r="106" spans="1:24" ht="15" customHeight="1" x14ac:dyDescent="0.25">
      <c r="A106" s="53"/>
      <c r="B106" s="285" t="s">
        <v>354</v>
      </c>
      <c r="C106" s="285"/>
      <c r="D106" s="285"/>
      <c r="E106" s="285"/>
      <c r="F106" s="285"/>
      <c r="G106" s="285"/>
      <c r="H106" s="42"/>
      <c r="I106" s="42"/>
      <c r="J106" s="42"/>
      <c r="K106" s="42"/>
      <c r="L106" s="42"/>
      <c r="M106" s="42"/>
      <c r="N106" s="42"/>
      <c r="O106" s="42"/>
      <c r="P106" s="42"/>
      <c r="Q106" s="42"/>
      <c r="R106" s="42"/>
      <c r="S106" s="42"/>
      <c r="T106" s="42"/>
      <c r="U106" s="42"/>
      <c r="V106" s="42"/>
      <c r="W106" s="163"/>
      <c r="X106" s="163"/>
    </row>
    <row r="107" spans="1:24" hidden="1"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hidden="1" customHeight="1" outlineLevel="1" x14ac:dyDescent="0.25">
      <c r="A108" s="72" t="s">
        <v>123</v>
      </c>
      <c r="B108" s="252" t="s">
        <v>126</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hidden="1" customHeight="1" outlineLevel="1" x14ac:dyDescent="0.25">
      <c r="A109" s="53"/>
      <c r="B109" s="285" t="s">
        <v>118</v>
      </c>
      <c r="C109" s="285"/>
      <c r="D109" s="285"/>
      <c r="E109" s="285"/>
      <c r="F109" s="285"/>
      <c r="G109" s="285"/>
      <c r="H109" s="285"/>
      <c r="I109" s="285"/>
      <c r="J109" s="285"/>
      <c r="K109" s="42"/>
      <c r="L109" s="42"/>
      <c r="M109" s="42"/>
      <c r="N109" s="42"/>
      <c r="O109" s="42"/>
      <c r="P109" s="42"/>
      <c r="Q109" s="42"/>
      <c r="R109" s="42"/>
      <c r="S109" s="42"/>
      <c r="T109" s="42"/>
      <c r="U109" s="42"/>
      <c r="V109" s="42"/>
    </row>
    <row r="110" spans="1:24" hidden="1"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hidden="1" outlineLevel="1" thickBot="1" x14ac:dyDescent="0.3">
      <c r="A111" s="53"/>
      <c r="B111" s="278" t="s">
        <v>108</v>
      </c>
      <c r="C111" s="278"/>
      <c r="D111" s="179" t="s">
        <v>3</v>
      </c>
      <c r="E111" s="61" t="s">
        <v>6</v>
      </c>
      <c r="F111" s="61" t="s">
        <v>7</v>
      </c>
      <c r="G111" s="61" t="s">
        <v>8</v>
      </c>
      <c r="H111" s="61" t="s">
        <v>9</v>
      </c>
      <c r="I111" s="61" t="s">
        <v>10</v>
      </c>
      <c r="J111" s="188" t="s">
        <v>271</v>
      </c>
      <c r="K111" s="42"/>
      <c r="L111" s="42"/>
      <c r="M111" s="42"/>
      <c r="N111" s="42"/>
      <c r="O111" s="42"/>
      <c r="P111" s="42"/>
      <c r="Q111" s="42"/>
      <c r="R111" s="42"/>
      <c r="S111" s="42"/>
      <c r="T111" s="42"/>
      <c r="U111" s="42"/>
      <c r="V111" s="42"/>
    </row>
    <row r="112" spans="1:24" s="39" customFormat="1" ht="15.75" hidden="1" outlineLevel="1" thickBot="1" x14ac:dyDescent="0.3">
      <c r="A112" s="53"/>
      <c r="B112" s="284" t="s">
        <v>25</v>
      </c>
      <c r="C112" s="284"/>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hidden="1" outlineLevel="1" x14ac:dyDescent="0.25">
      <c r="A113" s="53"/>
      <c r="B113" s="283" t="s">
        <v>27</v>
      </c>
      <c r="C113" s="28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hidden="1" customHeight="1" outlineLevel="1" x14ac:dyDescent="0.25">
      <c r="A114" s="53"/>
      <c r="B114" s="282" t="s">
        <v>28</v>
      </c>
      <c r="C114" s="282"/>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hidden="1" outlineLevel="1" x14ac:dyDescent="0.25">
      <c r="A115" s="53"/>
      <c r="B115" s="283" t="s">
        <v>102</v>
      </c>
      <c r="C115" s="283"/>
      <c r="D115" s="236"/>
      <c r="E115" s="236"/>
      <c r="F115" s="237"/>
      <c r="G115" s="237"/>
      <c r="H115" s="237"/>
      <c r="I115" s="237"/>
      <c r="J115" s="237"/>
      <c r="K115" s="42"/>
      <c r="L115" s="42"/>
      <c r="M115" s="42"/>
      <c r="N115" s="42"/>
      <c r="O115" s="42"/>
      <c r="P115" s="42"/>
      <c r="Q115" s="42"/>
      <c r="R115" s="42"/>
      <c r="S115" s="42"/>
      <c r="T115" s="42"/>
      <c r="U115" s="42"/>
      <c r="V115" s="42"/>
    </row>
    <row r="116" spans="1:22" s="39" customFormat="1" hidden="1" outlineLevel="1" x14ac:dyDescent="0.25">
      <c r="A116" s="53"/>
      <c r="B116" s="283" t="s">
        <v>99</v>
      </c>
      <c r="C116" s="28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hidden="1" outlineLevel="1" x14ac:dyDescent="0.25">
      <c r="A117" s="53"/>
      <c r="B117" s="283" t="s">
        <v>98</v>
      </c>
      <c r="C117" s="28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hidden="1" outlineLevel="1" x14ac:dyDescent="0.25">
      <c r="A118" s="53"/>
      <c r="B118" s="283" t="s">
        <v>97</v>
      </c>
      <c r="C118" s="28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hidden="1" outlineLevel="1" x14ac:dyDescent="0.25">
      <c r="A119" s="53"/>
      <c r="B119" s="283" t="s">
        <v>88</v>
      </c>
      <c r="C119" s="28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hidden="1" outlineLevel="1" x14ac:dyDescent="0.25">
      <c r="A120" s="53"/>
      <c r="B120" s="283" t="s">
        <v>89</v>
      </c>
      <c r="C120" s="28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hidden="1" outlineLevel="1" x14ac:dyDescent="0.25">
      <c r="A121" s="53"/>
      <c r="B121" s="255" t="s">
        <v>277</v>
      </c>
      <c r="C121" s="256"/>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hidden="1" outlineLevel="1" x14ac:dyDescent="0.25">
      <c r="A122" s="53"/>
      <c r="B122" s="255" t="s">
        <v>277</v>
      </c>
      <c r="C122" s="256"/>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hidden="1" outlineLevel="1" x14ac:dyDescent="0.25">
      <c r="A123" s="53"/>
      <c r="B123" s="283" t="s">
        <v>103</v>
      </c>
      <c r="C123" s="28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hidden="1" customHeight="1" outlineLevel="1" x14ac:dyDescent="0.25">
      <c r="A124" s="53"/>
      <c r="B124" s="255" t="s">
        <v>104</v>
      </c>
      <c r="C124" s="256"/>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hidden="1" customHeight="1" outlineLevel="1" x14ac:dyDescent="0.25">
      <c r="A125" s="53"/>
      <c r="B125" s="255" t="s">
        <v>104</v>
      </c>
      <c r="C125" s="256"/>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hidden="1" customHeight="1" outlineLevel="1" x14ac:dyDescent="0.25">
      <c r="A126" s="53"/>
      <c r="B126" s="255" t="s">
        <v>104</v>
      </c>
      <c r="C126" s="256"/>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hidden="1" outlineLevel="1" thickBot="1" x14ac:dyDescent="0.3">
      <c r="A127" s="72"/>
      <c r="B127" s="253" t="s">
        <v>107</v>
      </c>
      <c r="C127" s="253"/>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hidden="1"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hidden="1" collapsed="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125</v>
      </c>
      <c r="B130" s="252" t="s">
        <v>142</v>
      </c>
      <c r="C130" s="252"/>
      <c r="D130" s="252"/>
      <c r="E130" s="252"/>
      <c r="F130" s="252"/>
      <c r="G130" s="252"/>
      <c r="H130" s="252"/>
      <c r="I130" s="252"/>
      <c r="J130" s="252"/>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8" t="s">
        <v>109</v>
      </c>
      <c r="C132" s="278"/>
      <c r="D132" s="179" t="s">
        <v>3</v>
      </c>
      <c r="E132" s="61" t="s">
        <v>6</v>
      </c>
      <c r="F132" s="61" t="s">
        <v>7</v>
      </c>
      <c r="G132" s="61" t="s">
        <v>8</v>
      </c>
      <c r="H132" s="61" t="s">
        <v>9</v>
      </c>
      <c r="I132" s="61" t="s">
        <v>10</v>
      </c>
      <c r="J132" s="61" t="s">
        <v>271</v>
      </c>
      <c r="K132" s="42"/>
      <c r="L132" s="42"/>
      <c r="M132" s="42"/>
      <c r="N132" s="42"/>
      <c r="O132" s="42"/>
      <c r="P132" s="42"/>
      <c r="Q132" s="42"/>
      <c r="R132" s="42"/>
      <c r="S132" s="42"/>
      <c r="T132" s="42"/>
      <c r="U132" s="42"/>
      <c r="V132" s="42"/>
    </row>
    <row r="133" spans="1:26" outlineLevel="1" x14ac:dyDescent="0.25">
      <c r="A133" s="53"/>
      <c r="B133" s="299" t="s">
        <v>208</v>
      </c>
      <c r="C133" s="299"/>
      <c r="D133" s="242"/>
      <c r="E133" s="242"/>
      <c r="F133" s="24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9" t="s">
        <v>209</v>
      </c>
      <c r="C134" s="299"/>
      <c r="D134" s="242"/>
      <c r="E134" s="242"/>
      <c r="F134" s="24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99" t="s">
        <v>207</v>
      </c>
      <c r="C135" s="299"/>
      <c r="D135" s="245"/>
      <c r="E135" s="242"/>
      <c r="F135" s="245"/>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9" t="s">
        <v>105</v>
      </c>
      <c r="C136" s="299"/>
      <c r="D136" s="245">
        <f>199837*5</f>
        <v>999185</v>
      </c>
      <c r="E136" s="242"/>
      <c r="F136" s="245"/>
      <c r="G136" s="239"/>
      <c r="H136" s="239"/>
      <c r="I136" s="239"/>
      <c r="J136" s="234">
        <f t="shared" si="20"/>
        <v>999185</v>
      </c>
      <c r="K136" s="42"/>
      <c r="L136" s="42"/>
      <c r="M136" s="42"/>
      <c r="N136" s="42"/>
      <c r="O136" s="42"/>
      <c r="P136" s="42"/>
      <c r="Q136" s="42"/>
      <c r="R136" s="42"/>
      <c r="S136" s="42"/>
      <c r="T136" s="42"/>
      <c r="U136" s="42"/>
      <c r="V136" s="42"/>
      <c r="Z136" s="191"/>
    </row>
    <row r="137" spans="1:26" outlineLevel="1" x14ac:dyDescent="0.25">
      <c r="A137" s="53"/>
      <c r="B137" s="299" t="s">
        <v>106</v>
      </c>
      <c r="C137" s="299"/>
      <c r="D137" s="242"/>
      <c r="E137" s="242"/>
      <c r="F137" s="24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5" t="s">
        <v>104</v>
      </c>
      <c r="C138" s="256"/>
      <c r="D138" s="242"/>
      <c r="E138" s="242"/>
      <c r="F138" s="24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95" t="s">
        <v>112</v>
      </c>
      <c r="C139" s="295"/>
      <c r="D139" s="238">
        <f>SUM(D133:D138)</f>
        <v>999185</v>
      </c>
      <c r="E139" s="238">
        <f t="shared" ref="E139:J139" si="21">SUM(E133:E138)</f>
        <v>0</v>
      </c>
      <c r="F139" s="238">
        <f t="shared" si="21"/>
        <v>0</v>
      </c>
      <c r="G139" s="238">
        <f t="shared" si="21"/>
        <v>0</v>
      </c>
      <c r="H139" s="238">
        <f t="shared" si="21"/>
        <v>0</v>
      </c>
      <c r="I139" s="238">
        <f t="shared" si="21"/>
        <v>0</v>
      </c>
      <c r="J139" s="238">
        <f t="shared" si="21"/>
        <v>999185</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hidden="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hidden="1"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hidden="1"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ht="15.75" thickTop="1" x14ac:dyDescent="0.25">
      <c r="A144" s="72" t="s">
        <v>127</v>
      </c>
      <c r="B144" s="71" t="s">
        <v>128</v>
      </c>
      <c r="C144" s="72"/>
      <c r="D144" s="72"/>
      <c r="E144" s="72"/>
      <c r="F144" s="72"/>
      <c r="G144" s="72"/>
      <c r="H144" s="72"/>
      <c r="I144" s="72"/>
      <c r="J144" s="72"/>
      <c r="K144" s="44"/>
      <c r="L144" s="44"/>
      <c r="M144" s="44"/>
      <c r="N144" s="44"/>
      <c r="O144" s="44"/>
      <c r="P144" s="44"/>
      <c r="Q144" s="44"/>
      <c r="R144" s="44"/>
      <c r="S144" s="44"/>
      <c r="T144" s="44"/>
      <c r="U144" s="44"/>
      <c r="V144" s="44"/>
    </row>
    <row r="145" spans="1:22" ht="38.25" customHeight="1" x14ac:dyDescent="0.25">
      <c r="A145" s="53"/>
      <c r="B145" s="246" t="s">
        <v>374</v>
      </c>
      <c r="C145" s="247"/>
      <c r="D145" s="247"/>
      <c r="E145" s="247"/>
      <c r="F145" s="247"/>
      <c r="G145" s="247"/>
      <c r="H145" s="247"/>
      <c r="I145" s="247"/>
      <c r="J145" s="24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0AEED066-3158-4C3A-8C68-C8520EB023B3}" scale="125" showPageBreaks="1" printArea="1" hiddenRows="1" view="pageBreakPreview" topLeftCell="A86">
      <selection activeCell="B145" sqref="B145:J145"/>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DD8B0582-F4C5-4735-BE31-C00FB856E242}" scale="125" showPageBreaks="1" printArea="1" hiddenRows="1" view="pageBreakPreview" topLeftCell="A136">
      <selection activeCell="B43" sqref="B43:J43"/>
      <rowBreaks count="2" manualBreakCount="2">
        <brk id="35"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942975</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914400</xdr:colOff>
                    <xdr:row>39</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9" t="s">
        <v>34</v>
      </c>
      <c r="B2" s="429"/>
      <c r="C2" s="429" t="s">
        <v>35</v>
      </c>
      <c r="D2" s="429"/>
      <c r="E2" s="434" t="s">
        <v>36</v>
      </c>
      <c r="F2" s="435"/>
      <c r="G2" s="435"/>
      <c r="H2" s="443" t="s">
        <v>41</v>
      </c>
      <c r="I2" s="443"/>
    </row>
    <row r="3" spans="1:9" x14ac:dyDescent="0.25">
      <c r="A3" s="432"/>
      <c r="B3" s="432"/>
      <c r="C3" s="432"/>
      <c r="D3" s="432"/>
      <c r="E3" s="436"/>
      <c r="F3" s="436"/>
      <c r="G3" s="436"/>
      <c r="H3" s="444">
        <f>I64</f>
        <v>1049869</v>
      </c>
      <c r="I3" s="445"/>
    </row>
    <row r="4" spans="1:9" x14ac:dyDescent="0.25">
      <c r="A4" s="432"/>
      <c r="B4" s="432"/>
      <c r="C4" s="432"/>
      <c r="D4" s="432"/>
      <c r="E4" s="437"/>
      <c r="F4" s="432"/>
      <c r="G4" s="432"/>
      <c r="H4" s="446"/>
      <c r="I4" s="447"/>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2"/>
      <c r="B12" s="413"/>
      <c r="C12" s="413"/>
      <c r="D12" s="413"/>
      <c r="E12" s="413"/>
      <c r="F12" s="413"/>
      <c r="G12" s="413"/>
      <c r="H12" s="413"/>
      <c r="I12" s="414"/>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12"/>
      <c r="B16" s="413"/>
      <c r="C16" s="413"/>
      <c r="D16" s="413"/>
      <c r="E16" s="413"/>
      <c r="F16" s="413"/>
      <c r="G16" s="413"/>
      <c r="H16" s="413"/>
      <c r="I16" s="414"/>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12"/>
      <c r="B20" s="413"/>
      <c r="C20" s="413"/>
      <c r="D20" s="413"/>
      <c r="E20" s="413"/>
      <c r="F20" s="413"/>
      <c r="G20" s="413"/>
      <c r="H20" s="413"/>
      <c r="I20" s="414"/>
    </row>
    <row r="21" spans="1:9" x14ac:dyDescent="0.25">
      <c r="A21" s="428" t="s">
        <v>65</v>
      </c>
      <c r="B21" s="428"/>
      <c r="C21" s="428"/>
      <c r="D21" s="428"/>
      <c r="E21" s="428"/>
      <c r="F21" s="428"/>
      <c r="G21" s="428"/>
      <c r="H21" s="428"/>
      <c r="I21" s="428"/>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12"/>
      <c r="B24" s="413"/>
      <c r="C24" s="413"/>
      <c r="D24" s="413"/>
      <c r="E24" s="413"/>
      <c r="F24" s="413"/>
      <c r="G24" s="413"/>
      <c r="H24" s="413"/>
      <c r="I24" s="414"/>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2"/>
      <c r="B28" s="413"/>
      <c r="C28" s="413"/>
      <c r="D28" s="413"/>
      <c r="E28" s="413"/>
      <c r="F28" s="413"/>
      <c r="G28" s="413"/>
      <c r="H28" s="413"/>
      <c r="I28" s="414"/>
    </row>
    <row r="29" spans="1:9" ht="16.5" x14ac:dyDescent="0.25">
      <c r="A29" s="34"/>
      <c r="B29" s="34"/>
      <c r="C29" s="34"/>
      <c r="D29" s="34"/>
      <c r="E29" s="34"/>
      <c r="F29" s="34"/>
      <c r="G29" s="34"/>
      <c r="H29" s="34"/>
      <c r="I29" s="34"/>
    </row>
    <row r="30" spans="1:9" ht="42.75" customHeight="1" x14ac:dyDescent="0.25">
      <c r="A30" s="441" t="s">
        <v>69</v>
      </c>
      <c r="B30" s="441"/>
      <c r="C30" s="441"/>
      <c r="D30" s="441"/>
      <c r="E30" s="441"/>
      <c r="F30" s="441"/>
      <c r="G30" s="441"/>
      <c r="H30" s="441"/>
      <c r="I30" s="441"/>
    </row>
    <row r="31" spans="1:9" ht="16.5" x14ac:dyDescent="0.25">
      <c r="A31" s="34"/>
      <c r="B31" s="34"/>
      <c r="C31" s="34"/>
      <c r="D31" s="34"/>
      <c r="E31" s="34"/>
      <c r="F31" s="34"/>
      <c r="G31" s="34"/>
      <c r="H31" s="34"/>
      <c r="I31" s="34"/>
    </row>
    <row r="32" spans="1:9" ht="33" customHeight="1" x14ac:dyDescent="0.25">
      <c r="A32" s="412"/>
      <c r="B32" s="413"/>
      <c r="C32" s="413"/>
      <c r="D32" s="413"/>
      <c r="E32" s="413"/>
      <c r="F32" s="413"/>
      <c r="G32" s="413"/>
      <c r="H32" s="413"/>
      <c r="I32" s="414"/>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2"/>
      <c r="B46" s="413"/>
      <c r="C46" s="413"/>
      <c r="D46" s="413"/>
      <c r="E46" s="413"/>
      <c r="F46" s="413"/>
      <c r="G46" s="413"/>
      <c r="H46" s="413"/>
      <c r="I46" s="414"/>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12"/>
      <c r="B50" s="413"/>
      <c r="C50" s="413"/>
      <c r="D50" s="413"/>
      <c r="E50" s="413"/>
      <c r="F50" s="413"/>
      <c r="G50" s="413"/>
      <c r="H50" s="413"/>
      <c r="I50" s="41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8" t="s">
        <v>83</v>
      </c>
      <c r="B56" s="408"/>
      <c r="C56" s="408"/>
      <c r="D56" s="408"/>
      <c r="E56" s="408"/>
      <c r="F56" s="408"/>
      <c r="G56" s="408"/>
      <c r="H56" s="408"/>
      <c r="I56" s="408"/>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8" t="s">
        <v>52</v>
      </c>
      <c r="B68" s="408"/>
      <c r="C68" s="408"/>
      <c r="D68" s="408"/>
      <c r="E68" s="408"/>
      <c r="F68" s="408"/>
      <c r="G68" s="408"/>
      <c r="H68" s="408"/>
      <c r="I68" s="408"/>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1" t="s">
        <v>85</v>
      </c>
      <c r="B83" s="441"/>
      <c r="C83" s="441"/>
      <c r="D83" s="441"/>
      <c r="E83" s="441"/>
      <c r="F83" s="441"/>
      <c r="G83" s="441"/>
      <c r="H83" s="441"/>
      <c r="I83" s="441"/>
    </row>
    <row r="84" spans="1:9" x14ac:dyDescent="0.25">
      <c r="A84" s="24"/>
    </row>
    <row r="85" spans="1:9" ht="75.75" customHeight="1" x14ac:dyDescent="0.25">
      <c r="A85" s="438" t="s">
        <v>86</v>
      </c>
      <c r="B85" s="439"/>
      <c r="C85" s="439"/>
      <c r="D85" s="439"/>
      <c r="E85" s="439"/>
      <c r="F85" s="439"/>
      <c r="G85" s="439"/>
      <c r="H85" s="439"/>
      <c r="I85" s="440"/>
    </row>
    <row r="87" spans="1:9" ht="59.1" customHeight="1" x14ac:dyDescent="0.25">
      <c r="A87" s="409"/>
      <c r="B87" s="410"/>
      <c r="C87" s="410"/>
      <c r="D87" s="410"/>
      <c r="E87" s="410"/>
      <c r="F87" s="410"/>
      <c r="G87" s="410"/>
      <c r="H87" s="410"/>
      <c r="I87" s="411"/>
    </row>
  </sheetData>
  <customSheetViews>
    <customSheetView guid="{0AEED066-3158-4C3A-8C68-C8520EB023B3}"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9" t="s">
        <v>34</v>
      </c>
      <c r="B2" s="429"/>
      <c r="C2" s="429" t="s">
        <v>35</v>
      </c>
      <c r="D2" s="429"/>
      <c r="E2" s="434" t="s">
        <v>36</v>
      </c>
      <c r="F2" s="435"/>
      <c r="G2" s="435"/>
      <c r="H2" s="443" t="s">
        <v>41</v>
      </c>
      <c r="I2" s="443"/>
    </row>
    <row r="3" spans="1:9" x14ac:dyDescent="0.25">
      <c r="A3" s="432" t="s">
        <v>54</v>
      </c>
      <c r="B3" s="432"/>
      <c r="C3" s="432" t="s">
        <v>55</v>
      </c>
      <c r="D3" s="432"/>
      <c r="E3" s="436" t="s">
        <v>38</v>
      </c>
      <c r="F3" s="436"/>
      <c r="G3" s="436"/>
      <c r="H3" s="444">
        <f>I64</f>
        <v>1049869</v>
      </c>
      <c r="I3" s="445"/>
    </row>
    <row r="4" spans="1:9" x14ac:dyDescent="0.25">
      <c r="A4" s="432"/>
      <c r="B4" s="432"/>
      <c r="C4" s="432"/>
      <c r="D4" s="432"/>
      <c r="E4" s="437" t="s">
        <v>56</v>
      </c>
      <c r="F4" s="432"/>
      <c r="G4" s="432"/>
      <c r="H4" s="446"/>
      <c r="I4" s="447"/>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2" t="s">
        <v>60</v>
      </c>
      <c r="B12" s="413"/>
      <c r="C12" s="413"/>
      <c r="D12" s="413"/>
      <c r="E12" s="413"/>
      <c r="F12" s="413"/>
      <c r="G12" s="413"/>
      <c r="H12" s="413"/>
      <c r="I12" s="414"/>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12" t="s">
        <v>62</v>
      </c>
      <c r="B16" s="413"/>
      <c r="C16" s="413"/>
      <c r="D16" s="413"/>
      <c r="E16" s="413"/>
      <c r="F16" s="413"/>
      <c r="G16" s="413"/>
      <c r="H16" s="413"/>
      <c r="I16" s="414"/>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12" t="s">
        <v>64</v>
      </c>
      <c r="B20" s="413"/>
      <c r="C20" s="413"/>
      <c r="D20" s="413"/>
      <c r="E20" s="413"/>
      <c r="F20" s="413"/>
      <c r="G20" s="413"/>
      <c r="H20" s="413"/>
      <c r="I20" s="414"/>
    </row>
    <row r="21" spans="1:9" x14ac:dyDescent="0.25">
      <c r="A21" s="428" t="s">
        <v>65</v>
      </c>
      <c r="B21" s="428"/>
      <c r="C21" s="428"/>
      <c r="D21" s="428"/>
      <c r="E21" s="428"/>
      <c r="F21" s="428"/>
      <c r="G21" s="428"/>
      <c r="H21" s="428"/>
      <c r="I21" s="428"/>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12" t="s">
        <v>66</v>
      </c>
      <c r="B24" s="413"/>
      <c r="C24" s="413"/>
      <c r="D24" s="413"/>
      <c r="E24" s="413"/>
      <c r="F24" s="413"/>
      <c r="G24" s="413"/>
      <c r="H24" s="413"/>
      <c r="I24" s="414"/>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8"/>
    </row>
    <row r="29" spans="1:9" ht="16.5" x14ac:dyDescent="0.25">
      <c r="A29" s="34"/>
      <c r="B29" s="34"/>
      <c r="C29" s="34"/>
      <c r="D29" s="34"/>
      <c r="E29" s="34"/>
      <c r="F29" s="34"/>
      <c r="G29" s="34"/>
      <c r="H29" s="34"/>
      <c r="I29" s="34"/>
    </row>
    <row r="30" spans="1:9" ht="42.75" customHeight="1" x14ac:dyDescent="0.25">
      <c r="A30" s="441" t="s">
        <v>69</v>
      </c>
      <c r="B30" s="441"/>
      <c r="C30" s="441"/>
      <c r="D30" s="441"/>
      <c r="E30" s="441"/>
      <c r="F30" s="441"/>
      <c r="G30" s="441"/>
      <c r="H30" s="441"/>
      <c r="I30" s="441"/>
    </row>
    <row r="31" spans="1:9" ht="16.5" x14ac:dyDescent="0.25">
      <c r="A31" s="34"/>
      <c r="B31" s="34"/>
      <c r="C31" s="34"/>
      <c r="D31" s="34"/>
      <c r="E31" s="34"/>
      <c r="F31" s="34"/>
      <c r="G31" s="34"/>
      <c r="H31" s="34"/>
      <c r="I31" s="34"/>
    </row>
    <row r="32" spans="1:9" ht="33" customHeight="1" x14ac:dyDescent="0.25">
      <c r="A32" s="412" t="s">
        <v>70</v>
      </c>
      <c r="B32" s="413"/>
      <c r="C32" s="413"/>
      <c r="D32" s="413"/>
      <c r="E32" s="413"/>
      <c r="F32" s="413"/>
      <c r="G32" s="413"/>
      <c r="H32" s="413"/>
      <c r="I32" s="414"/>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2" t="s">
        <v>80</v>
      </c>
      <c r="B46" s="413"/>
      <c r="C46" s="413"/>
      <c r="D46" s="413"/>
      <c r="E46" s="413"/>
      <c r="F46" s="413"/>
      <c r="G46" s="413"/>
      <c r="H46" s="413"/>
      <c r="I46" s="414"/>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12" t="s">
        <v>82</v>
      </c>
      <c r="B50" s="413"/>
      <c r="C50" s="413"/>
      <c r="D50" s="413"/>
      <c r="E50" s="413"/>
      <c r="F50" s="413"/>
      <c r="G50" s="413"/>
      <c r="H50" s="413"/>
      <c r="I50" s="41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8" t="s">
        <v>83</v>
      </c>
      <c r="B56" s="408"/>
      <c r="C56" s="408"/>
      <c r="D56" s="408"/>
      <c r="E56" s="408"/>
      <c r="F56" s="408"/>
      <c r="G56" s="408"/>
      <c r="H56" s="408"/>
      <c r="I56" s="408"/>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8" t="s">
        <v>52</v>
      </c>
      <c r="B68" s="408"/>
      <c r="C68" s="408"/>
      <c r="D68" s="408"/>
      <c r="E68" s="408"/>
      <c r="F68" s="408"/>
      <c r="G68" s="408"/>
      <c r="H68" s="408"/>
      <c r="I68" s="408"/>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1" t="s">
        <v>85</v>
      </c>
      <c r="B83" s="441"/>
      <c r="C83" s="441"/>
      <c r="D83" s="441"/>
      <c r="E83" s="441"/>
      <c r="F83" s="441"/>
      <c r="G83" s="441"/>
      <c r="H83" s="441"/>
      <c r="I83" s="441"/>
    </row>
    <row r="84" spans="1:9" x14ac:dyDescent="0.25">
      <c r="A84" s="24"/>
    </row>
    <row r="85" spans="1:9" ht="75.75" customHeight="1" x14ac:dyDescent="0.25">
      <c r="A85" s="438" t="s">
        <v>86</v>
      </c>
      <c r="B85" s="439"/>
      <c r="C85" s="439"/>
      <c r="D85" s="439"/>
      <c r="E85" s="439"/>
      <c r="F85" s="439"/>
      <c r="G85" s="439"/>
      <c r="H85" s="439"/>
      <c r="I85" s="440"/>
    </row>
    <row r="87" spans="1:9" ht="59.1" customHeight="1" x14ac:dyDescent="0.25">
      <c r="A87" s="409"/>
      <c r="B87" s="410"/>
      <c r="C87" s="410"/>
      <c r="D87" s="410"/>
      <c r="E87" s="410"/>
      <c r="F87" s="410"/>
      <c r="G87" s="410"/>
      <c r="H87" s="411"/>
    </row>
  </sheetData>
  <customSheetViews>
    <customSheetView guid="{0AEED066-3158-4C3A-8C68-C8520EB023B3}"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4" t="s">
        <v>190</v>
      </c>
      <c r="C1" s="275"/>
      <c r="D1" s="314" t="s">
        <v>161</v>
      </c>
      <c r="E1" s="315"/>
      <c r="F1" s="315"/>
      <c r="G1" s="315"/>
      <c r="H1" s="316"/>
      <c r="I1" s="97" t="s">
        <v>113</v>
      </c>
      <c r="J1" s="98">
        <v>43282</v>
      </c>
      <c r="K1" s="42"/>
      <c r="L1" s="42"/>
      <c r="M1" s="42"/>
      <c r="N1" s="42"/>
      <c r="O1" s="42"/>
      <c r="P1" s="42"/>
      <c r="Q1" s="42"/>
      <c r="R1" s="42"/>
      <c r="S1" s="42"/>
      <c r="T1" s="42"/>
      <c r="U1" s="42"/>
      <c r="V1" s="42"/>
    </row>
    <row r="2" spans="1:29" ht="18.75" customHeight="1" thickTop="1" thickBot="1" x14ac:dyDescent="0.35">
      <c r="A2" s="45"/>
      <c r="B2" s="317" t="str">
        <f>'FY19 Project Request '!B2:C2</f>
        <v>18TOC_CD4</v>
      </c>
      <c r="C2" s="318"/>
      <c r="D2" s="263" t="s">
        <v>115</v>
      </c>
      <c r="E2" s="264"/>
      <c r="F2" s="264"/>
      <c r="G2" s="264"/>
      <c r="H2" s="264"/>
      <c r="I2" s="276" t="s">
        <v>101</v>
      </c>
      <c r="J2" s="277"/>
      <c r="K2" s="42"/>
      <c r="L2" s="42"/>
      <c r="M2" s="42"/>
      <c r="N2" s="42"/>
      <c r="O2" s="42"/>
      <c r="P2" s="42"/>
      <c r="Q2" s="42"/>
      <c r="R2" s="42"/>
      <c r="S2" s="42"/>
      <c r="T2" s="42"/>
      <c r="U2" s="42"/>
      <c r="V2" s="42"/>
      <c r="AB2" s="209" t="s">
        <v>198</v>
      </c>
      <c r="AC2" s="191" t="s">
        <v>101</v>
      </c>
    </row>
    <row r="3" spans="1:29" ht="17.25" customHeight="1" thickTop="1" x14ac:dyDescent="0.3">
      <c r="A3" s="45"/>
      <c r="B3" s="319" t="s">
        <v>298</v>
      </c>
      <c r="C3" s="320"/>
      <c r="D3" s="263" t="s">
        <v>191</v>
      </c>
      <c r="E3" s="263"/>
      <c r="F3" s="263"/>
      <c r="G3" s="263"/>
      <c r="H3" s="263"/>
      <c r="I3" s="304" t="s">
        <v>198</v>
      </c>
      <c r="J3" s="305"/>
      <c r="K3" s="42"/>
      <c r="L3" s="42"/>
      <c r="M3" s="42"/>
      <c r="N3" s="42"/>
      <c r="O3" s="42"/>
      <c r="P3" s="42"/>
      <c r="Q3" s="42"/>
      <c r="R3" s="42"/>
      <c r="S3" s="42"/>
      <c r="T3" s="42"/>
      <c r="U3" s="42"/>
      <c r="V3" s="42"/>
      <c r="AB3" s="209" t="s">
        <v>199</v>
      </c>
      <c r="AC3" s="191" t="s">
        <v>273</v>
      </c>
    </row>
    <row r="4" spans="1:29" ht="17.25" x14ac:dyDescent="0.3">
      <c r="A4" s="45"/>
      <c r="B4" s="321"/>
      <c r="C4" s="322"/>
      <c r="D4" s="268"/>
      <c r="E4" s="263"/>
      <c r="F4" s="263"/>
      <c r="G4" s="263"/>
      <c r="H4" s="263"/>
      <c r="I4" s="52"/>
      <c r="J4" s="52"/>
      <c r="K4" s="42"/>
      <c r="L4" s="42"/>
      <c r="M4" s="42"/>
      <c r="N4" s="42"/>
      <c r="O4" s="42"/>
      <c r="P4" s="42"/>
      <c r="Q4" s="42"/>
      <c r="R4" s="42"/>
      <c r="S4" s="42"/>
      <c r="T4" s="42"/>
      <c r="U4" s="42"/>
      <c r="V4" s="42"/>
      <c r="AB4" s="209" t="s">
        <v>200</v>
      </c>
      <c r="AC4" s="191" t="s">
        <v>274</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201</v>
      </c>
      <c r="AC5" s="191" t="s">
        <v>275</v>
      </c>
    </row>
    <row r="6" spans="1:29" ht="20.25" customHeight="1" x14ac:dyDescent="0.25">
      <c r="A6" s="168"/>
      <c r="B6" s="167" t="s">
        <v>226</v>
      </c>
      <c r="C6" s="166"/>
      <c r="D6" s="166"/>
      <c r="E6" s="166"/>
      <c r="F6" s="166"/>
      <c r="G6" s="166"/>
      <c r="H6" s="166"/>
      <c r="I6" s="166"/>
      <c r="J6" s="166"/>
      <c r="K6" s="147"/>
      <c r="L6" s="42"/>
      <c r="M6" s="42"/>
      <c r="N6" s="42"/>
      <c r="O6" s="42"/>
      <c r="P6" s="42"/>
      <c r="Q6" s="42"/>
      <c r="R6" s="42"/>
      <c r="S6" s="42"/>
      <c r="T6" s="42"/>
      <c r="U6" s="42"/>
      <c r="V6" s="42"/>
      <c r="X6" s="159"/>
      <c r="Y6" s="159"/>
      <c r="AC6" s="191" t="s">
        <v>276</v>
      </c>
    </row>
    <row r="7" spans="1:29" ht="30.6" customHeight="1" x14ac:dyDescent="0.4">
      <c r="A7" s="80"/>
      <c r="B7" s="82" t="s">
        <v>195</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3"/>
      <c r="D9" s="312" t="s">
        <v>35</v>
      </c>
      <c r="E9" s="313"/>
      <c r="F9" s="155" t="s">
        <v>36</v>
      </c>
      <c r="G9" s="156"/>
      <c r="H9" s="192"/>
      <c r="I9" s="312" t="s">
        <v>110</v>
      </c>
      <c r="J9" s="313"/>
      <c r="K9" s="42"/>
      <c r="L9" s="42"/>
      <c r="M9" s="42"/>
      <c r="N9" s="42"/>
      <c r="O9" s="42"/>
      <c r="P9" s="42"/>
      <c r="Q9" s="42"/>
      <c r="R9" s="42"/>
      <c r="S9" s="42"/>
      <c r="T9" s="42"/>
      <c r="U9" s="42"/>
      <c r="V9" s="42"/>
    </row>
    <row r="10" spans="1:29" ht="18" customHeight="1" x14ac:dyDescent="0.25">
      <c r="A10" s="45"/>
      <c r="B10" s="338" t="str">
        <f>Project_Name</f>
        <v>Morgan Creek Greenway</v>
      </c>
      <c r="C10" s="339"/>
      <c r="D10" s="338" t="str">
        <f>Requesting_Agency</f>
        <v>Town of Carrboro</v>
      </c>
      <c r="E10" s="339"/>
      <c r="F10" s="342" t="str">
        <f>'FY19 Project Request '!F11:H11</f>
        <v>Tina Moon</v>
      </c>
      <c r="G10" s="342"/>
      <c r="H10" s="342"/>
      <c r="I10" s="139" t="s">
        <v>278</v>
      </c>
      <c r="J10" s="140">
        <f>'FY19 Project Request '!J11</f>
        <v>0</v>
      </c>
      <c r="K10" s="42"/>
      <c r="L10" s="42"/>
      <c r="M10" s="42"/>
      <c r="N10" s="42"/>
      <c r="O10" s="42"/>
      <c r="P10" s="42"/>
      <c r="Q10" s="42"/>
      <c r="R10" s="42"/>
      <c r="S10" s="42"/>
      <c r="T10" s="42"/>
      <c r="U10" s="42"/>
      <c r="V10" s="42"/>
    </row>
    <row r="11" spans="1:29" ht="18" customHeight="1" x14ac:dyDescent="0.25">
      <c r="A11" s="45"/>
      <c r="B11" s="340"/>
      <c r="C11" s="341"/>
      <c r="D11" s="340"/>
      <c r="E11" s="341"/>
      <c r="F11" s="342" t="str">
        <f>'FY19 Project Request '!F12:H12</f>
        <v>cmoon@townofcarrboro.org</v>
      </c>
      <c r="G11" s="342"/>
      <c r="H11" s="342"/>
      <c r="I11" s="139" t="s">
        <v>279</v>
      </c>
      <c r="J11" s="140">
        <f>'FY19 Project Request '!J12</f>
        <v>0</v>
      </c>
      <c r="K11" s="42"/>
      <c r="L11" s="42"/>
      <c r="M11" s="42"/>
      <c r="N11" s="42"/>
      <c r="O11" s="42"/>
      <c r="P11" s="42"/>
      <c r="Q11" s="42"/>
      <c r="R11" s="42"/>
      <c r="S11" s="42"/>
      <c r="T11" s="42"/>
      <c r="U11" s="42"/>
      <c r="V11" s="42"/>
    </row>
    <row r="12" spans="1:29" x14ac:dyDescent="0.25">
      <c r="A12" s="45"/>
      <c r="B12" s="312" t="s">
        <v>39</v>
      </c>
      <c r="C12" s="313"/>
      <c r="D12" s="312" t="s">
        <v>40</v>
      </c>
      <c r="E12" s="313"/>
      <c r="F12" s="155" t="s">
        <v>96</v>
      </c>
      <c r="G12" s="156"/>
      <c r="H12" s="192"/>
      <c r="I12" s="312" t="s">
        <v>111</v>
      </c>
      <c r="J12" s="313"/>
      <c r="K12" s="42"/>
      <c r="L12" s="42"/>
      <c r="M12" s="42"/>
      <c r="N12" s="42"/>
      <c r="O12" s="42"/>
      <c r="P12" s="42"/>
      <c r="Q12" s="42"/>
      <c r="R12" s="42"/>
      <c r="S12" s="42"/>
      <c r="T12" s="42"/>
      <c r="U12" s="42"/>
      <c r="V12" s="42"/>
    </row>
    <row r="13" spans="1:29" ht="15.75" customHeight="1" x14ac:dyDescent="0.25">
      <c r="A13" s="45"/>
      <c r="B13" s="323" t="str">
        <f>Start_Date</f>
        <v>FY 2018</v>
      </c>
      <c r="C13" s="324"/>
      <c r="D13" s="323" t="str">
        <f>End_Date</f>
        <v>FY 2020</v>
      </c>
      <c r="E13" s="324"/>
      <c r="F13" s="327">
        <f>Added_notes_as_appropriate</f>
        <v>0</v>
      </c>
      <c r="G13" s="328"/>
      <c r="H13" s="329"/>
      <c r="I13" s="139" t="s">
        <v>278</v>
      </c>
      <c r="J13" s="140">
        <f>'FY19 Project Request '!J14</f>
        <v>199837</v>
      </c>
      <c r="K13" s="42"/>
      <c r="L13" s="42"/>
      <c r="M13" s="42"/>
      <c r="N13" s="42"/>
      <c r="O13" s="42"/>
      <c r="P13" s="42"/>
      <c r="Q13" s="42"/>
      <c r="R13" s="42"/>
      <c r="S13" s="42"/>
      <c r="T13" s="42"/>
      <c r="U13" s="42"/>
      <c r="V13" s="42"/>
      <c r="W13" s="37" t="b">
        <v>0</v>
      </c>
    </row>
    <row r="14" spans="1:29" ht="15.75" customHeight="1" x14ac:dyDescent="0.25">
      <c r="A14" s="45"/>
      <c r="B14" s="325"/>
      <c r="C14" s="326"/>
      <c r="D14" s="325"/>
      <c r="E14" s="326"/>
      <c r="F14" s="330"/>
      <c r="G14" s="331"/>
      <c r="H14" s="332"/>
      <c r="I14" s="139" t="s">
        <v>279</v>
      </c>
      <c r="J14" s="140">
        <f>'FY19 Project Request '!J15</f>
        <v>199837</v>
      </c>
      <c r="K14" s="42"/>
      <c r="L14" s="42"/>
      <c r="M14" s="42"/>
      <c r="N14" s="42"/>
      <c r="O14" s="42"/>
      <c r="P14" s="42"/>
      <c r="Q14" s="42"/>
      <c r="R14" s="42"/>
      <c r="S14" s="42"/>
      <c r="T14" s="42"/>
      <c r="U14" s="42"/>
      <c r="V14" s="42"/>
      <c r="W14" s="37" t="b">
        <v>0</v>
      </c>
    </row>
    <row r="15" spans="1:29"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9" ht="102.75" customHeight="1" x14ac:dyDescent="0.25">
      <c r="A16" s="45"/>
      <c r="B16" s="346" t="str">
        <f>'FY19 Project Request '!B17:J17</f>
        <v>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The Town anticipates going out to bid in early 2018. 
SWG Admin Note - Project Costs recalcualated per the description</v>
      </c>
      <c r="C16" s="347"/>
      <c r="D16" s="347"/>
      <c r="E16" s="347"/>
      <c r="F16" s="347"/>
      <c r="G16" s="347"/>
      <c r="H16" s="348"/>
      <c r="I16" s="348"/>
      <c r="J16" s="349"/>
      <c r="K16" s="42"/>
      <c r="L16" s="42"/>
      <c r="M16" s="42"/>
      <c r="N16" s="42"/>
      <c r="O16" s="42"/>
      <c r="P16" s="42"/>
      <c r="Q16" s="42"/>
      <c r="R16" s="42"/>
      <c r="S16" s="42"/>
      <c r="T16" s="42"/>
      <c r="U16" s="42"/>
      <c r="V16" s="42"/>
      <c r="X16" s="159"/>
      <c r="Y16" s="159" t="b">
        <v>1</v>
      </c>
    </row>
    <row r="17" spans="1:28" ht="20.25" customHeight="1" x14ac:dyDescent="0.25">
      <c r="A17" s="45"/>
      <c r="B17" s="351" t="s">
        <v>225</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268</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137</v>
      </c>
      <c r="C20" s="53"/>
      <c r="D20" s="53" t="s">
        <v>138</v>
      </c>
      <c r="E20" s="53"/>
      <c r="F20" s="53"/>
      <c r="G20" s="53" t="s">
        <v>139</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0" t="str">
        <f>'FY19 Project Request '!B22:C22</f>
        <v>North and south sides of Morgan Creek, in Carrboro, beginning at the Smith Level Road bridge crossing the creek.</v>
      </c>
      <c r="C21" s="350"/>
      <c r="D21" s="350" t="str">
        <f>'FY19 Project Request '!D22:F22</f>
        <v>Numerous residents (single family, multi-family and seniors) live within 1/2 mile (the walking service area) of the corridor.  Carrboro Elementary School is within the 1/2 mile walk area.</v>
      </c>
      <c r="E21" s="350"/>
      <c r="F21" s="350"/>
      <c r="G21" s="350"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50"/>
      <c r="I21" s="350"/>
      <c r="J21" s="35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196</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197</v>
      </c>
      <c r="D28" s="345"/>
      <c r="E28" s="313"/>
      <c r="F28" s="89" t="s">
        <v>198</v>
      </c>
      <c r="G28" s="89" t="s">
        <v>199</v>
      </c>
      <c r="H28" s="89" t="s">
        <v>200</v>
      </c>
      <c r="I28" s="89" t="s">
        <v>201</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202</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7" t="s">
        <v>198</v>
      </c>
      <c r="C36" s="358"/>
      <c r="D36" s="357" t="s">
        <v>199</v>
      </c>
      <c r="E36" s="358"/>
      <c r="F36" s="357" t="s">
        <v>200</v>
      </c>
      <c r="G36" s="358"/>
      <c r="H36" s="357" t="s">
        <v>201</v>
      </c>
      <c r="I36" s="358"/>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8"/>
      <c r="C37" s="309"/>
      <c r="D37" s="308"/>
      <c r="E37" s="309"/>
      <c r="F37" s="308"/>
      <c r="G37" s="309"/>
      <c r="H37" s="308"/>
      <c r="I37" s="309"/>
      <c r="J37" s="42"/>
      <c r="K37" s="42"/>
      <c r="L37" s="42"/>
      <c r="M37" s="42"/>
      <c r="N37" s="42"/>
      <c r="O37" s="42"/>
      <c r="P37" s="42"/>
      <c r="Q37" s="42"/>
      <c r="R37" s="42"/>
      <c r="S37" s="42"/>
      <c r="T37" s="42"/>
      <c r="U37" s="42"/>
      <c r="V37" s="42"/>
      <c r="W37" s="42"/>
      <c r="X37" s="42"/>
      <c r="Y37" s="42"/>
      <c r="Z37" s="147"/>
    </row>
    <row r="38" spans="1:26" ht="15.75" thickBot="1" x14ac:dyDescent="0.3">
      <c r="A38" s="53"/>
      <c r="B38" s="310" t="s">
        <v>203</v>
      </c>
      <c r="C38" s="311"/>
      <c r="D38" s="310" t="s">
        <v>203</v>
      </c>
      <c r="E38" s="311"/>
      <c r="F38" s="310" t="s">
        <v>203</v>
      </c>
      <c r="G38" s="311"/>
      <c r="H38" s="310" t="s">
        <v>203</v>
      </c>
      <c r="I38" s="311"/>
      <c r="J38" s="53"/>
      <c r="K38" s="42"/>
      <c r="L38" s="42"/>
      <c r="M38" s="42"/>
      <c r="N38" s="42"/>
      <c r="O38" s="42"/>
      <c r="P38" s="42"/>
      <c r="Q38" s="42"/>
      <c r="R38" s="42"/>
      <c r="S38" s="42"/>
      <c r="T38" s="42"/>
      <c r="U38" s="42"/>
      <c r="V38" s="42"/>
    </row>
    <row r="39" spans="1:26" ht="15.75" thickTop="1" x14ac:dyDescent="0.25">
      <c r="A39" s="45"/>
      <c r="B39" s="308"/>
      <c r="C39" s="309"/>
      <c r="D39" s="308"/>
      <c r="E39" s="309"/>
      <c r="F39" s="308"/>
      <c r="G39" s="309"/>
      <c r="H39" s="308"/>
      <c r="I39" s="309"/>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233</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356</v>
      </c>
      <c r="C44" s="226"/>
      <c r="D44" s="229">
        <f>IF('FY19 Project Request '!H105&gt;0,ROUND('FY19 Project Request '!H105,),"N/A")</f>
        <v>199837</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211</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321</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320</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272</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211</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6" t="s">
        <v>318</v>
      </c>
      <c r="C59" s="307"/>
      <c r="D59" s="240"/>
      <c r="E59" s="173">
        <f>D60-D59</f>
        <v>199837</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2" t="s">
        <v>319</v>
      </c>
      <c r="C60" s="303"/>
      <c r="D60" s="241">
        <f>'FY19 Project Request '!J14</f>
        <v>199837</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2" t="s">
        <v>272</v>
      </c>
      <c r="C61" s="30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0AEED066-3158-4C3A-8C68-C8520EB023B3}"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4" t="s">
        <v>190</v>
      </c>
      <c r="C1" s="275"/>
      <c r="D1" s="314" t="s">
        <v>161</v>
      </c>
      <c r="E1" s="315"/>
      <c r="F1" s="315"/>
      <c r="G1" s="315"/>
      <c r="H1" s="316"/>
      <c r="I1" s="97" t="s">
        <v>113</v>
      </c>
      <c r="J1" s="98">
        <v>43282</v>
      </c>
      <c r="K1" s="42"/>
      <c r="L1" s="42"/>
      <c r="M1" s="42"/>
      <c r="N1" s="42"/>
      <c r="O1" s="42"/>
      <c r="P1" s="42"/>
      <c r="Q1" s="42"/>
      <c r="R1" s="42"/>
      <c r="S1" s="42"/>
      <c r="T1" s="42"/>
      <c r="U1" s="42"/>
      <c r="V1" s="42"/>
    </row>
    <row r="2" spans="1:29" ht="18.75" customHeight="1" thickTop="1" thickBot="1" x14ac:dyDescent="0.35">
      <c r="A2" s="45"/>
      <c r="B2" s="317" t="str">
        <f>'FY19 Project Request '!B2:C2</f>
        <v>18TOC_CD4</v>
      </c>
      <c r="C2" s="318"/>
      <c r="D2" s="263" t="s">
        <v>115</v>
      </c>
      <c r="E2" s="264"/>
      <c r="F2" s="264"/>
      <c r="G2" s="264"/>
      <c r="H2" s="264"/>
      <c r="I2" s="362" t="str">
        <f>'FY19 Project Request '!I2:J2</f>
        <v>FY 2019</v>
      </c>
      <c r="J2" s="363"/>
      <c r="K2" s="42"/>
      <c r="L2" s="42"/>
      <c r="M2" s="42"/>
      <c r="N2" s="42"/>
      <c r="O2" s="42"/>
      <c r="P2" s="42"/>
      <c r="Q2" s="42"/>
      <c r="R2" s="42"/>
      <c r="S2" s="42"/>
      <c r="T2" s="42"/>
      <c r="U2" s="42"/>
      <c r="V2" s="42"/>
      <c r="AC2" s="191" t="s">
        <v>101</v>
      </c>
    </row>
    <row r="3" spans="1:29" ht="17.25" customHeight="1" x14ac:dyDescent="0.3">
      <c r="A3" s="45"/>
      <c r="B3" s="319" t="s">
        <v>227</v>
      </c>
      <c r="C3" s="320"/>
      <c r="D3" s="263" t="s">
        <v>339</v>
      </c>
      <c r="E3" s="263"/>
      <c r="F3" s="263"/>
      <c r="G3" s="263"/>
      <c r="H3" s="263"/>
      <c r="I3" s="43">
        <v>43281</v>
      </c>
      <c r="J3" s="52"/>
      <c r="K3" s="42"/>
      <c r="L3" s="42"/>
      <c r="M3" s="42"/>
      <c r="N3" s="42"/>
      <c r="O3" s="42"/>
      <c r="P3" s="42"/>
      <c r="Q3" s="42"/>
      <c r="R3" s="42"/>
      <c r="S3" s="42"/>
      <c r="T3" s="42"/>
      <c r="U3" s="42"/>
      <c r="V3" s="42"/>
      <c r="AC3" s="191" t="s">
        <v>273</v>
      </c>
    </row>
    <row r="4" spans="1:29" ht="17.25" x14ac:dyDescent="0.3">
      <c r="A4" s="45"/>
      <c r="B4" s="321"/>
      <c r="C4" s="322"/>
      <c r="D4" s="268"/>
      <c r="E4" s="263"/>
      <c r="F4" s="263"/>
      <c r="G4" s="263"/>
      <c r="H4" s="263"/>
      <c r="I4" s="52"/>
      <c r="J4" s="52"/>
      <c r="K4" s="42"/>
      <c r="L4" s="42"/>
      <c r="M4" s="42"/>
      <c r="N4" s="42"/>
      <c r="O4" s="42"/>
      <c r="P4" s="42"/>
      <c r="Q4" s="42"/>
      <c r="R4" s="42"/>
      <c r="S4" s="42"/>
      <c r="T4" s="42"/>
      <c r="U4" s="42"/>
      <c r="V4" s="42"/>
      <c r="AC4" s="191" t="s">
        <v>274</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275</v>
      </c>
    </row>
    <row r="6" spans="1:29" ht="20.25" customHeight="1" x14ac:dyDescent="0.25">
      <c r="A6" s="168"/>
      <c r="B6" s="167" t="s">
        <v>226</v>
      </c>
      <c r="C6" s="166"/>
      <c r="D6" s="166"/>
      <c r="E6" s="166"/>
      <c r="F6" s="166"/>
      <c r="G6" s="166"/>
      <c r="H6" s="166"/>
      <c r="I6" s="166"/>
      <c r="J6" s="166"/>
      <c r="K6" s="147"/>
      <c r="L6" s="42"/>
      <c r="M6" s="42"/>
      <c r="N6" s="42"/>
      <c r="O6" s="42"/>
      <c r="P6" s="42"/>
      <c r="Q6" s="42"/>
      <c r="R6" s="42"/>
      <c r="S6" s="42"/>
      <c r="T6" s="42"/>
      <c r="U6" s="42"/>
      <c r="V6" s="42"/>
      <c r="X6" s="159"/>
      <c r="Y6" s="159"/>
      <c r="AC6" s="191" t="s">
        <v>276</v>
      </c>
    </row>
    <row r="7" spans="1:29" ht="30.6" customHeight="1" x14ac:dyDescent="0.4">
      <c r="A7" s="80"/>
      <c r="B7" s="82" t="s">
        <v>195</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3"/>
      <c r="D9" s="213" t="s">
        <v>35</v>
      </c>
      <c r="E9" s="192" t="s">
        <v>297</v>
      </c>
      <c r="F9" s="155" t="s">
        <v>36</v>
      </c>
      <c r="G9" s="156"/>
      <c r="H9" s="192"/>
      <c r="I9" s="312" t="s">
        <v>110</v>
      </c>
      <c r="J9" s="313"/>
      <c r="K9" s="42"/>
      <c r="L9" s="42"/>
      <c r="M9" s="42"/>
      <c r="N9" s="42"/>
      <c r="O9" s="42"/>
      <c r="P9" s="42"/>
      <c r="Q9" s="42"/>
      <c r="R9" s="42"/>
      <c r="S9" s="42"/>
      <c r="T9" s="42"/>
      <c r="U9" s="42"/>
      <c r="V9" s="42"/>
    </row>
    <row r="10" spans="1:29" ht="18" customHeight="1" x14ac:dyDescent="0.25">
      <c r="A10" s="45"/>
      <c r="B10" s="338" t="str">
        <f>Project_Name</f>
        <v>Morgan Creek Greenway</v>
      </c>
      <c r="C10" s="339"/>
      <c r="D10" s="364" t="str">
        <f>Requesting_Agency</f>
        <v>Town of Carrboro</v>
      </c>
      <c r="E10" s="366"/>
      <c r="F10" s="359" t="str">
        <f>'FY19 Project Request '!F11:H11</f>
        <v>Tina Moon</v>
      </c>
      <c r="G10" s="360"/>
      <c r="H10" s="361"/>
      <c r="I10" s="139" t="s">
        <v>278</v>
      </c>
      <c r="J10" s="140">
        <f>'FY19 Project Request '!J11</f>
        <v>0</v>
      </c>
      <c r="K10" s="42"/>
      <c r="L10" s="42"/>
      <c r="M10" s="42"/>
      <c r="N10" s="42"/>
      <c r="O10" s="42"/>
      <c r="P10" s="42"/>
      <c r="Q10" s="42"/>
      <c r="R10" s="42"/>
      <c r="S10" s="42"/>
      <c r="T10" s="42"/>
      <c r="U10" s="42"/>
      <c r="V10" s="42"/>
    </row>
    <row r="11" spans="1:29" ht="18" customHeight="1" x14ac:dyDescent="0.25">
      <c r="A11" s="45"/>
      <c r="B11" s="340"/>
      <c r="C11" s="341"/>
      <c r="D11" s="365"/>
      <c r="E11" s="367"/>
      <c r="F11" s="359" t="str">
        <f>'FY19 Project Request '!F12:H12</f>
        <v>cmoon@townofcarrboro.org</v>
      </c>
      <c r="G11" s="360"/>
      <c r="H11" s="361"/>
      <c r="I11" s="139" t="s">
        <v>279</v>
      </c>
      <c r="J11" s="140">
        <f>'FY19 Project Request '!J12</f>
        <v>0</v>
      </c>
      <c r="K11" s="42"/>
      <c r="L11" s="42"/>
      <c r="M11" s="42"/>
      <c r="N11" s="42"/>
      <c r="O11" s="42"/>
      <c r="P11" s="42"/>
      <c r="Q11" s="42"/>
      <c r="R11" s="42"/>
      <c r="S11" s="42"/>
      <c r="T11" s="42"/>
      <c r="U11" s="42"/>
      <c r="V11" s="42"/>
    </row>
    <row r="12" spans="1:29" x14ac:dyDescent="0.25">
      <c r="A12" s="45"/>
      <c r="B12" s="312" t="s">
        <v>39</v>
      </c>
      <c r="C12" s="313"/>
      <c r="D12" s="312" t="s">
        <v>40</v>
      </c>
      <c r="E12" s="313"/>
      <c r="F12" s="155" t="s">
        <v>96</v>
      </c>
      <c r="G12" s="156"/>
      <c r="H12" s="192"/>
      <c r="I12" s="312" t="s">
        <v>111</v>
      </c>
      <c r="J12" s="313"/>
      <c r="K12" s="42"/>
      <c r="L12" s="42"/>
      <c r="M12" s="42"/>
      <c r="N12" s="42"/>
      <c r="O12" s="42"/>
      <c r="P12" s="42"/>
      <c r="Q12" s="42"/>
      <c r="R12" s="42"/>
      <c r="S12" s="42"/>
      <c r="T12" s="42"/>
      <c r="U12" s="42"/>
      <c r="V12" s="42"/>
    </row>
    <row r="13" spans="1:29" ht="15.75" customHeight="1" x14ac:dyDescent="0.25">
      <c r="A13" s="45"/>
      <c r="B13" s="323" t="str">
        <f>Start_Date</f>
        <v>FY 2018</v>
      </c>
      <c r="C13" s="324"/>
      <c r="D13" s="323" t="str">
        <f>End_Date</f>
        <v>FY 2020</v>
      </c>
      <c r="E13" s="324"/>
      <c r="F13" s="327">
        <f>Added_notes_as_appropriate</f>
        <v>0</v>
      </c>
      <c r="G13" s="328"/>
      <c r="H13" s="329"/>
      <c r="I13" s="139" t="s">
        <v>278</v>
      </c>
      <c r="J13" s="140">
        <f>'FY19 Project Request '!J14</f>
        <v>199837</v>
      </c>
      <c r="K13" s="42"/>
      <c r="L13" s="42"/>
      <c r="M13" s="42"/>
      <c r="N13" s="42"/>
      <c r="O13" s="42"/>
      <c r="P13" s="42"/>
      <c r="Q13" s="42"/>
      <c r="R13" s="42"/>
      <c r="S13" s="42"/>
      <c r="T13" s="42"/>
      <c r="U13" s="42"/>
      <c r="V13" s="42"/>
      <c r="W13" s="37" t="b">
        <v>0</v>
      </c>
    </row>
    <row r="14" spans="1:29" ht="15.75" customHeight="1" x14ac:dyDescent="0.25">
      <c r="A14" s="45"/>
      <c r="B14" s="325"/>
      <c r="C14" s="326"/>
      <c r="D14" s="325"/>
      <c r="E14" s="326"/>
      <c r="F14" s="330"/>
      <c r="G14" s="331"/>
      <c r="H14" s="332"/>
      <c r="I14" s="139" t="s">
        <v>279</v>
      </c>
      <c r="J14" s="140">
        <f>'FY19 Project Request '!J15</f>
        <v>199837</v>
      </c>
      <c r="K14" s="42"/>
      <c r="L14" s="42"/>
      <c r="M14" s="42"/>
      <c r="N14" s="42"/>
      <c r="O14" s="42"/>
      <c r="P14" s="42"/>
      <c r="Q14" s="42"/>
      <c r="R14" s="42"/>
      <c r="S14" s="42"/>
      <c r="T14" s="42"/>
      <c r="U14" s="42"/>
      <c r="V14" s="42"/>
      <c r="W14" s="37" t="b">
        <v>1</v>
      </c>
    </row>
    <row r="15" spans="1:29"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9" ht="102.75" customHeight="1" x14ac:dyDescent="0.25">
      <c r="A16" s="45"/>
      <c r="B16" s="346" t="str">
        <f>'FY19 Project Request '!B17:J17</f>
        <v>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The Town anticipates going out to bid in early 2018. 
SWG Admin Note - Project Costs recalcualated per the description</v>
      </c>
      <c r="C16" s="347"/>
      <c r="D16" s="347"/>
      <c r="E16" s="347"/>
      <c r="F16" s="347"/>
      <c r="G16" s="347"/>
      <c r="H16" s="348"/>
      <c r="I16" s="348"/>
      <c r="J16" s="349"/>
      <c r="K16" s="42"/>
      <c r="L16" s="42"/>
      <c r="M16" s="42"/>
      <c r="N16" s="42"/>
      <c r="O16" s="42"/>
      <c r="P16" s="42"/>
      <c r="Q16" s="42"/>
      <c r="R16" s="42"/>
      <c r="S16" s="42"/>
      <c r="T16" s="42"/>
      <c r="U16" s="42"/>
      <c r="V16" s="42"/>
      <c r="X16" s="159"/>
      <c r="Y16" s="159" t="b">
        <v>1</v>
      </c>
    </row>
    <row r="17" spans="1:28" ht="20.25" customHeight="1" x14ac:dyDescent="0.25">
      <c r="A17" s="45"/>
      <c r="B17" s="351" t="s">
        <v>225</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268</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137</v>
      </c>
      <c r="C20" s="53"/>
      <c r="D20" s="53" t="s">
        <v>138</v>
      </c>
      <c r="E20" s="53"/>
      <c r="F20" s="53"/>
      <c r="G20" s="53" t="s">
        <v>139</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0" t="str">
        <f>'FY19 Project Request '!B22:C22</f>
        <v>North and south sides of Morgan Creek, in Carrboro, beginning at the Smith Level Road bridge crossing the creek.</v>
      </c>
      <c r="C21" s="350"/>
      <c r="D21" s="350" t="str">
        <f>'FY19 Project Request '!D22:F22</f>
        <v>Numerous residents (single family, multi-family and seniors) live within 1/2 mile (the walking service area) of the corridor.  Carrboro Elementary School is within the 1/2 mile walk area.</v>
      </c>
      <c r="E21" s="350"/>
      <c r="F21" s="350"/>
      <c r="G21" s="350"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50"/>
      <c r="I21" s="350"/>
      <c r="J21" s="35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328</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196</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197</v>
      </c>
      <c r="D28" s="345"/>
      <c r="E28" s="313"/>
      <c r="F28" s="190" t="s">
        <v>198</v>
      </c>
      <c r="G28" s="190" t="s">
        <v>199</v>
      </c>
      <c r="H28" s="190" t="s">
        <v>200</v>
      </c>
      <c r="I28" s="190" t="s">
        <v>201</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329</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0AEED066-3158-4C3A-8C68-C8520EB023B3}"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299</v>
      </c>
      <c r="C1" s="195"/>
      <c r="D1" s="195"/>
      <c r="E1" s="195"/>
      <c r="F1" s="195"/>
      <c r="G1" s="195"/>
    </row>
    <row r="2" spans="2:7" ht="23.25" x14ac:dyDescent="0.25">
      <c r="B2" s="194" t="s">
        <v>300</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301</v>
      </c>
      <c r="C5" s="195"/>
      <c r="D5" s="195"/>
      <c r="E5" s="195"/>
      <c r="F5" s="195"/>
      <c r="G5" s="195"/>
    </row>
    <row r="6" spans="2:7" x14ac:dyDescent="0.25">
      <c r="B6" s="198"/>
      <c r="C6" s="195"/>
      <c r="D6" s="195"/>
      <c r="E6" s="195"/>
      <c r="F6" s="195"/>
      <c r="G6" s="195"/>
    </row>
    <row r="7" spans="2:7" ht="94.5" x14ac:dyDescent="0.25">
      <c r="B7" s="199" t="s">
        <v>302</v>
      </c>
      <c r="C7" s="195"/>
      <c r="D7" s="195"/>
      <c r="E7" s="195"/>
      <c r="F7" s="195"/>
      <c r="G7" s="195"/>
    </row>
    <row r="8" spans="2:7" x14ac:dyDescent="0.25">
      <c r="B8" s="200"/>
      <c r="C8" s="195"/>
      <c r="D8" s="195"/>
      <c r="E8" s="195"/>
      <c r="F8" s="195"/>
      <c r="G8" s="195"/>
    </row>
    <row r="9" spans="2:7" ht="141.75" x14ac:dyDescent="0.25">
      <c r="B9" s="199" t="s">
        <v>303</v>
      </c>
      <c r="C9" s="195"/>
      <c r="D9" s="195"/>
      <c r="E9" s="195"/>
      <c r="F9" s="195"/>
      <c r="G9" s="195"/>
    </row>
    <row r="10" spans="2:7" x14ac:dyDescent="0.25">
      <c r="B10" s="199" t="s">
        <v>304</v>
      </c>
      <c r="C10" s="195"/>
      <c r="D10" s="195"/>
      <c r="E10" s="195"/>
      <c r="F10" s="195"/>
      <c r="G10" s="195"/>
    </row>
    <row r="11" spans="2:7" ht="31.5" x14ac:dyDescent="0.25">
      <c r="B11" s="201" t="s">
        <v>316</v>
      </c>
      <c r="C11" s="195"/>
      <c r="D11" s="195"/>
      <c r="E11" s="195"/>
      <c r="F11" s="195"/>
      <c r="G11" s="195"/>
    </row>
    <row r="12" spans="2:7" x14ac:dyDescent="0.25">
      <c r="B12" s="199"/>
      <c r="C12" s="195"/>
      <c r="D12" s="195"/>
      <c r="E12" s="195"/>
      <c r="F12" s="195"/>
      <c r="G12" s="195"/>
    </row>
    <row r="13" spans="2:7" ht="18" x14ac:dyDescent="0.25">
      <c r="B13" s="202" t="s">
        <v>305</v>
      </c>
      <c r="C13" s="195"/>
      <c r="D13" s="195"/>
      <c r="E13" s="195"/>
      <c r="F13" s="195"/>
      <c r="G13" s="195"/>
    </row>
    <row r="14" spans="2:7" x14ac:dyDescent="0.25">
      <c r="B14" s="203"/>
      <c r="C14" s="195"/>
      <c r="D14" s="195"/>
      <c r="E14" s="195"/>
      <c r="F14" s="195"/>
      <c r="G14" s="195"/>
    </row>
    <row r="15" spans="2:7" ht="41.25" customHeight="1" x14ac:dyDescent="0.25">
      <c r="B15" s="231" t="s">
        <v>357</v>
      </c>
      <c r="C15" s="195"/>
      <c r="D15" s="195"/>
      <c r="E15" s="195"/>
      <c r="F15" s="195"/>
      <c r="G15" s="195"/>
    </row>
    <row r="16" spans="2:7" x14ac:dyDescent="0.25">
      <c r="B16" s="199"/>
      <c r="C16" s="195"/>
      <c r="D16" s="195"/>
      <c r="E16" s="195"/>
      <c r="F16" s="195"/>
      <c r="G16" s="195"/>
    </row>
    <row r="17" spans="2:7" ht="18" x14ac:dyDescent="0.25">
      <c r="B17" s="202" t="s">
        <v>306</v>
      </c>
      <c r="C17" s="195"/>
      <c r="D17" s="195"/>
      <c r="E17" s="195"/>
      <c r="F17" s="195"/>
      <c r="G17" s="195"/>
    </row>
    <row r="18" spans="2:7" x14ac:dyDescent="0.25">
      <c r="B18" s="204"/>
      <c r="C18" s="195"/>
      <c r="D18" s="195"/>
      <c r="E18" s="195"/>
      <c r="F18" s="195"/>
      <c r="G18" s="195"/>
    </row>
    <row r="19" spans="2:7" x14ac:dyDescent="0.25">
      <c r="B19" s="205" t="s">
        <v>307</v>
      </c>
      <c r="C19" s="195"/>
      <c r="D19" s="195"/>
      <c r="E19" s="195"/>
      <c r="F19" s="195"/>
      <c r="G19" s="195"/>
    </row>
    <row r="20" spans="2:7" ht="63" x14ac:dyDescent="0.25">
      <c r="B20" s="199" t="s">
        <v>308</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309</v>
      </c>
      <c r="C39" s="195"/>
      <c r="D39" s="195"/>
      <c r="E39" s="195"/>
      <c r="F39" s="195"/>
      <c r="G39" s="195"/>
    </row>
    <row r="40" spans="2:7" x14ac:dyDescent="0.25">
      <c r="B40" s="204"/>
      <c r="C40" s="195"/>
      <c r="D40" s="195"/>
      <c r="E40" s="195"/>
      <c r="F40" s="195"/>
      <c r="G40" s="195"/>
    </row>
    <row r="41" spans="2:7" x14ac:dyDescent="0.25">
      <c r="B41" s="199" t="s">
        <v>310</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268</v>
      </c>
      <c r="C44" s="195"/>
      <c r="D44" s="195"/>
      <c r="E44" s="195"/>
      <c r="F44" s="195"/>
      <c r="G44" s="195"/>
    </row>
    <row r="45" spans="2:7" x14ac:dyDescent="0.25">
      <c r="B45" s="203"/>
      <c r="C45" s="195"/>
      <c r="D45" s="195"/>
      <c r="E45" s="195"/>
      <c r="F45" s="195"/>
      <c r="G45" s="195"/>
    </row>
    <row r="46" spans="2:7" x14ac:dyDescent="0.25">
      <c r="B46" s="199" t="s">
        <v>311</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312</v>
      </c>
      <c r="C52" s="195"/>
      <c r="D52" s="195"/>
      <c r="E52" s="195"/>
      <c r="F52" s="195"/>
      <c r="G52" s="195"/>
    </row>
    <row r="53" spans="2:7" x14ac:dyDescent="0.25">
      <c r="B53" s="201"/>
      <c r="C53" s="195"/>
      <c r="D53" s="195"/>
      <c r="E53" s="195"/>
      <c r="F53" s="195"/>
      <c r="G53" s="195"/>
    </row>
    <row r="54" spans="2:7" x14ac:dyDescent="0.25">
      <c r="B54" s="199" t="s">
        <v>313</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343</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344</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143</v>
      </c>
      <c r="C90" s="195"/>
      <c r="D90" s="195"/>
      <c r="E90" s="195"/>
      <c r="F90" s="195"/>
      <c r="G90" s="195"/>
    </row>
    <row r="91" spans="2:7" ht="47.25" x14ac:dyDescent="0.25">
      <c r="B91" s="199" t="s">
        <v>314</v>
      </c>
      <c r="C91" s="195"/>
      <c r="D91" s="195"/>
      <c r="E91" s="195"/>
      <c r="F91" s="195"/>
      <c r="G91" s="195"/>
    </row>
    <row r="92" spans="2:7" x14ac:dyDescent="0.25">
      <c r="B92" s="199"/>
      <c r="C92" s="195"/>
      <c r="D92" s="195"/>
      <c r="E92" s="195"/>
      <c r="F92" s="195"/>
      <c r="G92" s="195"/>
    </row>
    <row r="93" spans="2:7" ht="47.25" x14ac:dyDescent="0.25">
      <c r="B93" s="199" t="s">
        <v>315</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322</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323</v>
      </c>
      <c r="C107" s="195"/>
      <c r="D107" s="195"/>
      <c r="E107" s="195"/>
      <c r="F107" s="195"/>
      <c r="G107" s="195"/>
    </row>
    <row r="108" spans="2:7" x14ac:dyDescent="0.25">
      <c r="B108" s="211"/>
      <c r="C108" s="195"/>
      <c r="D108" s="195"/>
      <c r="E108" s="195"/>
      <c r="F108" s="195"/>
      <c r="G108" s="195"/>
    </row>
    <row r="109" spans="2:7" x14ac:dyDescent="0.25">
      <c r="B109" s="212" t="s">
        <v>324</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325</v>
      </c>
      <c r="C130" s="195"/>
      <c r="D130" s="195"/>
      <c r="E130" s="195"/>
      <c r="F130" s="195"/>
      <c r="G130" s="195"/>
    </row>
    <row r="131" spans="2:7" x14ac:dyDescent="0.25">
      <c r="B131" s="204"/>
      <c r="C131" s="195"/>
      <c r="D131" s="195"/>
      <c r="E131" s="195"/>
      <c r="F131" s="195"/>
      <c r="G131" s="195"/>
    </row>
    <row r="132" spans="2:7" x14ac:dyDescent="0.25">
      <c r="B132" s="201" t="s">
        <v>326</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129</v>
      </c>
      <c r="C144" s="195"/>
      <c r="D144" s="195"/>
      <c r="E144" s="195"/>
      <c r="F144" s="195"/>
      <c r="G144" s="195"/>
    </row>
    <row r="145" spans="2:7" x14ac:dyDescent="0.25">
      <c r="B145" s="204"/>
      <c r="C145" s="195"/>
      <c r="D145" s="195"/>
      <c r="E145" s="195"/>
      <c r="F145" s="195"/>
      <c r="G145" s="195"/>
    </row>
    <row r="146" spans="2:7" ht="94.5" x14ac:dyDescent="0.25">
      <c r="B146" s="201" t="s">
        <v>327</v>
      </c>
      <c r="C146" s="195"/>
      <c r="D146" s="195"/>
      <c r="E146" s="195"/>
      <c r="F146" s="195"/>
      <c r="G146" s="195"/>
    </row>
    <row r="147" spans="2:7" ht="47.25" x14ac:dyDescent="0.25">
      <c r="B147" s="201" t="s">
        <v>353</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350</v>
      </c>
      <c r="C150" s="195"/>
      <c r="D150" s="195"/>
      <c r="E150" s="195"/>
      <c r="F150" s="195"/>
      <c r="G150" s="195"/>
    </row>
    <row r="151" spans="2:7" x14ac:dyDescent="0.25">
      <c r="B151" s="199"/>
      <c r="C151" s="195"/>
      <c r="D151" s="195"/>
      <c r="E151" s="195"/>
      <c r="F151" s="195"/>
      <c r="G151" s="195"/>
    </row>
    <row r="152" spans="2:7" ht="31.5" x14ac:dyDescent="0.25">
      <c r="B152" s="201" t="s">
        <v>351</v>
      </c>
      <c r="C152" s="195"/>
      <c r="D152" s="195"/>
      <c r="E152" s="195"/>
      <c r="F152" s="195"/>
      <c r="G152" s="195"/>
    </row>
    <row r="153" spans="2:7" x14ac:dyDescent="0.25">
      <c r="B153" s="199"/>
      <c r="C153" s="195"/>
      <c r="D153" s="195"/>
      <c r="E153" s="195"/>
      <c r="F153" s="195"/>
      <c r="G153" s="195"/>
    </row>
    <row r="154" spans="2:7" ht="31.5" x14ac:dyDescent="0.25">
      <c r="B154" s="201" t="s">
        <v>352</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0AEED066-3158-4C3A-8C68-C8520EB023B3}"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299</v>
      </c>
      <c r="C1" s="195"/>
      <c r="D1" s="195"/>
      <c r="E1" s="195"/>
      <c r="F1" s="195"/>
    </row>
    <row r="2" spans="1:6" ht="23.25" x14ac:dyDescent="0.25">
      <c r="A2" s="195"/>
      <c r="B2" s="214" t="s">
        <v>330</v>
      </c>
      <c r="C2" s="195"/>
      <c r="D2" s="195"/>
      <c r="E2" s="195"/>
      <c r="F2" s="195"/>
    </row>
    <row r="3" spans="1:6" x14ac:dyDescent="0.25">
      <c r="A3" s="195"/>
      <c r="B3" s="198"/>
      <c r="C3" s="195"/>
      <c r="D3" s="195"/>
      <c r="E3" s="195"/>
      <c r="F3" s="195"/>
    </row>
    <row r="4" spans="1:6" ht="18" x14ac:dyDescent="0.25">
      <c r="A4" s="195"/>
      <c r="B4" s="197" t="s">
        <v>331</v>
      </c>
      <c r="C4" s="195"/>
      <c r="D4" s="195"/>
      <c r="E4" s="195"/>
      <c r="F4" s="195"/>
    </row>
    <row r="5" spans="1:6" x14ac:dyDescent="0.25">
      <c r="A5" s="195"/>
      <c r="B5" s="198"/>
      <c r="C5" s="195"/>
      <c r="D5" s="195"/>
      <c r="E5" s="195"/>
      <c r="F5" s="195"/>
    </row>
    <row r="6" spans="1:6" ht="63" x14ac:dyDescent="0.25">
      <c r="A6" s="195"/>
      <c r="B6" s="199" t="s">
        <v>332</v>
      </c>
      <c r="C6" s="195"/>
      <c r="D6" s="195"/>
      <c r="E6" s="195"/>
      <c r="F6" s="195"/>
    </row>
    <row r="7" spans="1:6" x14ac:dyDescent="0.25">
      <c r="A7" s="195"/>
      <c r="B7" s="199"/>
      <c r="C7" s="195"/>
      <c r="D7" s="195"/>
      <c r="E7" s="195"/>
      <c r="F7" s="195"/>
    </row>
    <row r="8" spans="1:6" ht="31.5" x14ac:dyDescent="0.25">
      <c r="A8" s="195"/>
      <c r="B8" s="199" t="s">
        <v>333</v>
      </c>
      <c r="C8" s="195"/>
      <c r="D8" s="195"/>
      <c r="E8" s="195"/>
      <c r="F8" s="195"/>
    </row>
    <row r="9" spans="1:6" x14ac:dyDescent="0.25">
      <c r="A9" s="195"/>
      <c r="B9" s="199" t="s">
        <v>304</v>
      </c>
      <c r="C9" s="195"/>
      <c r="D9" s="195"/>
      <c r="E9" s="195"/>
      <c r="F9" s="195"/>
    </row>
    <row r="10" spans="1:6" x14ac:dyDescent="0.25">
      <c r="A10" s="195"/>
      <c r="B10" s="201" t="s">
        <v>334</v>
      </c>
      <c r="C10" s="195"/>
      <c r="D10" s="195"/>
      <c r="E10" s="195"/>
      <c r="F10" s="195"/>
    </row>
    <row r="11" spans="1:6" x14ac:dyDescent="0.25">
      <c r="A11" s="195"/>
      <c r="B11" s="199"/>
      <c r="C11" s="195"/>
      <c r="D11" s="195"/>
      <c r="E11" s="195"/>
      <c r="F11" s="195"/>
    </row>
    <row r="12" spans="1:6" ht="18" x14ac:dyDescent="0.25">
      <c r="A12" s="195"/>
      <c r="B12" s="202" t="s">
        <v>305</v>
      </c>
      <c r="C12" s="195"/>
      <c r="D12" s="195"/>
      <c r="E12" s="195"/>
      <c r="F12" s="195"/>
    </row>
    <row r="13" spans="1:6" x14ac:dyDescent="0.25">
      <c r="A13" s="195"/>
      <c r="B13" s="203"/>
      <c r="C13" s="195"/>
      <c r="D13" s="195"/>
      <c r="E13" s="195"/>
      <c r="F13" s="195"/>
    </row>
    <row r="14" spans="1:6" ht="37.5" customHeight="1" x14ac:dyDescent="0.25">
      <c r="A14" s="195"/>
      <c r="B14" s="231" t="s">
        <v>357</v>
      </c>
      <c r="C14" s="195"/>
      <c r="D14" s="195"/>
      <c r="E14" s="195"/>
      <c r="F14" s="195"/>
    </row>
    <row r="15" spans="1:6" x14ac:dyDescent="0.25">
      <c r="A15" s="195"/>
      <c r="B15" s="203"/>
      <c r="C15" s="195"/>
      <c r="D15" s="195"/>
      <c r="E15" s="195"/>
      <c r="F15" s="195"/>
    </row>
    <row r="16" spans="1:6" ht="18" x14ac:dyDescent="0.25">
      <c r="A16" s="195"/>
      <c r="B16" s="202" t="s">
        <v>306</v>
      </c>
      <c r="C16" s="195"/>
      <c r="D16" s="195"/>
      <c r="E16" s="195"/>
      <c r="F16" s="195"/>
    </row>
    <row r="17" spans="1:6" x14ac:dyDescent="0.25">
      <c r="A17" s="195"/>
      <c r="B17" s="204"/>
      <c r="C17" s="195"/>
      <c r="D17" s="195"/>
      <c r="E17" s="195"/>
      <c r="F17" s="195"/>
    </row>
    <row r="18" spans="1:6" x14ac:dyDescent="0.25">
      <c r="A18" s="195"/>
      <c r="B18" s="205" t="s">
        <v>192</v>
      </c>
      <c r="C18" s="195"/>
      <c r="D18" s="195"/>
      <c r="E18" s="195"/>
      <c r="F18" s="195"/>
    </row>
    <row r="19" spans="1:6" x14ac:dyDescent="0.25">
      <c r="A19" s="195"/>
      <c r="B19" s="204"/>
      <c r="C19" s="195"/>
      <c r="D19" s="195"/>
      <c r="E19" s="195"/>
      <c r="F19" s="195"/>
    </row>
    <row r="20" spans="1:6" x14ac:dyDescent="0.25">
      <c r="A20" s="195"/>
      <c r="B20" s="199" t="s">
        <v>310</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335</v>
      </c>
      <c r="C28" s="195"/>
      <c r="D28" s="195"/>
      <c r="E28" s="195"/>
      <c r="F28" s="195"/>
    </row>
    <row r="29" spans="1:6" x14ac:dyDescent="0.25">
      <c r="A29" s="195"/>
      <c r="B29" s="201"/>
      <c r="C29" s="195"/>
      <c r="D29" s="195"/>
      <c r="E29" s="195"/>
      <c r="F29" s="195"/>
    </row>
    <row r="30" spans="1:6" x14ac:dyDescent="0.25">
      <c r="A30" s="195"/>
      <c r="B30" s="205" t="s">
        <v>202</v>
      </c>
      <c r="C30" s="195"/>
      <c r="D30" s="195"/>
      <c r="E30" s="195"/>
      <c r="F30" s="195"/>
    </row>
    <row r="31" spans="1:6" x14ac:dyDescent="0.25">
      <c r="A31" s="195"/>
      <c r="B31" s="204"/>
      <c r="C31" s="195"/>
      <c r="D31" s="195"/>
      <c r="E31" s="195"/>
      <c r="F31" s="195"/>
    </row>
    <row r="32" spans="1:6" ht="31.5" x14ac:dyDescent="0.25">
      <c r="A32" s="195"/>
      <c r="B32" s="199" t="s">
        <v>336</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337</v>
      </c>
      <c r="C45" s="195"/>
      <c r="D45" s="195"/>
      <c r="E45" s="195"/>
      <c r="F45" s="195"/>
    </row>
    <row r="46" spans="1:6" x14ac:dyDescent="0.25">
      <c r="A46" s="195"/>
      <c r="B46" s="204"/>
      <c r="C46" s="195"/>
      <c r="D46" s="195"/>
      <c r="E46" s="195"/>
      <c r="F46" s="195"/>
    </row>
    <row r="47" spans="1:6" ht="31.5" x14ac:dyDescent="0.25">
      <c r="A47" s="195"/>
      <c r="B47" s="199" t="s">
        <v>338</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0AEED066-3158-4C3A-8C68-C8520EB023B3}" scale="80" showPageBreaks="1" printArea="1" view="pageBreakPreview">
      <selection activeCell="G20" sqref="G20"/>
      <pageMargins left="0.7" right="0.7" top="0.75" bottom="0.75" header="0.3" footer="0.3"/>
      <pageSetup scale="62" orientation="portrait" r:id="rId1"/>
    </customSheetView>
    <customSheetView guid="{DD8B0582-F4C5-4735-BE31-C00FB856E242}" scale="80" showPageBreaks="1" printArea="1" view="pageBreakPreview">
      <selection activeCell="G20" sqref="G20"/>
      <pageMargins left="0.7" right="0.7" top="0.75" bottom="0.75" header="0.3" footer="0.3"/>
      <pageSetup scale="62" orientation="portrait"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4" t="s">
        <v>190</v>
      </c>
      <c r="C1" s="275"/>
      <c r="D1" s="314" t="s">
        <v>161</v>
      </c>
      <c r="E1" s="315"/>
      <c r="F1" s="315"/>
      <c r="G1" s="315"/>
      <c r="H1" s="316"/>
      <c r="I1" s="97" t="s">
        <v>113</v>
      </c>
      <c r="J1" s="98">
        <v>43282</v>
      </c>
      <c r="K1" s="42"/>
      <c r="L1" s="42"/>
      <c r="M1" s="42"/>
      <c r="N1" s="42"/>
      <c r="O1" s="42"/>
      <c r="P1" s="42"/>
      <c r="Q1" s="42"/>
      <c r="R1" s="42"/>
      <c r="S1" s="42"/>
      <c r="T1" s="42"/>
      <c r="U1" s="42"/>
      <c r="V1" s="42"/>
    </row>
    <row r="2" spans="1:25" ht="18.75" customHeight="1" thickTop="1" thickBot="1" x14ac:dyDescent="0.35">
      <c r="A2" s="45"/>
      <c r="B2" s="317" t="str">
        <f>'FY19 Project Request '!B2:C2</f>
        <v>18TOC_CD4</v>
      </c>
      <c r="C2" s="318"/>
      <c r="D2" s="263" t="s">
        <v>115</v>
      </c>
      <c r="E2" s="264"/>
      <c r="F2" s="264"/>
      <c r="G2" s="264"/>
      <c r="H2" s="264"/>
      <c r="I2" s="362" t="s">
        <v>101</v>
      </c>
      <c r="J2" s="363"/>
      <c r="K2" s="42"/>
      <c r="L2" s="42"/>
      <c r="M2" s="42"/>
      <c r="N2" s="42"/>
      <c r="O2" s="42"/>
      <c r="P2" s="42"/>
      <c r="Q2" s="42"/>
      <c r="R2" s="42"/>
      <c r="S2" s="42"/>
      <c r="T2" s="42"/>
      <c r="U2" s="42"/>
      <c r="V2" s="42"/>
    </row>
    <row r="3" spans="1:25" ht="17.25" customHeight="1" x14ac:dyDescent="0.3">
      <c r="A3" s="45"/>
      <c r="B3" s="319" t="s">
        <v>227</v>
      </c>
      <c r="C3" s="320"/>
      <c r="D3" s="263" t="s">
        <v>191</v>
      </c>
      <c r="E3" s="263"/>
      <c r="F3" s="263"/>
      <c r="G3" s="263"/>
      <c r="H3" s="263"/>
      <c r="I3" s="43">
        <v>43281</v>
      </c>
      <c r="J3" s="52"/>
      <c r="K3" s="42"/>
      <c r="L3" s="42"/>
      <c r="M3" s="42"/>
      <c r="N3" s="42"/>
      <c r="O3" s="42"/>
      <c r="P3" s="42"/>
      <c r="Q3" s="42"/>
      <c r="R3" s="42"/>
      <c r="S3" s="42"/>
      <c r="T3" s="42"/>
      <c r="U3" s="42"/>
      <c r="V3" s="42"/>
    </row>
    <row r="4" spans="1:25" ht="17.25" x14ac:dyDescent="0.3">
      <c r="A4" s="45"/>
      <c r="B4" s="321"/>
      <c r="C4" s="322"/>
      <c r="D4" s="268"/>
      <c r="E4" s="263"/>
      <c r="F4" s="263"/>
      <c r="G4" s="263"/>
      <c r="H4" s="26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226</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195</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3"/>
      <c r="D9" s="312" t="s">
        <v>35</v>
      </c>
      <c r="E9" s="313"/>
      <c r="F9" s="312" t="s">
        <v>36</v>
      </c>
      <c r="G9" s="345"/>
      <c r="H9" s="313"/>
      <c r="I9" s="312" t="s">
        <v>110</v>
      </c>
      <c r="J9" s="313"/>
      <c r="K9" s="42"/>
      <c r="L9" s="42"/>
      <c r="M9" s="42"/>
      <c r="N9" s="42"/>
      <c r="O9" s="42"/>
      <c r="P9" s="42"/>
      <c r="Q9" s="42"/>
      <c r="R9" s="42"/>
      <c r="S9" s="42"/>
      <c r="T9" s="42"/>
      <c r="U9" s="42"/>
      <c r="V9" s="42"/>
    </row>
    <row r="10" spans="1:25" ht="18" customHeight="1" x14ac:dyDescent="0.25">
      <c r="A10" s="45"/>
      <c r="B10" s="338" t="str">
        <f>Project_Name</f>
        <v>Morgan Creek Greenway</v>
      </c>
      <c r="C10" s="339"/>
      <c r="D10" s="338" t="str">
        <f>Requesting_Agency</f>
        <v>Town of Carrboro</v>
      </c>
      <c r="E10" s="339"/>
      <c r="F10" s="377" t="str">
        <f>'FY19 Project Request '!F11:H11</f>
        <v>Tina Moon</v>
      </c>
      <c r="G10" s="378"/>
      <c r="H10" s="379"/>
      <c r="I10" s="139" t="s">
        <v>87</v>
      </c>
      <c r="J10" s="140">
        <f>'FY19 Project Request '!J11</f>
        <v>0</v>
      </c>
      <c r="K10" s="42"/>
      <c r="L10" s="42"/>
      <c r="M10" s="42"/>
      <c r="N10" s="42"/>
      <c r="O10" s="42"/>
      <c r="P10" s="42"/>
      <c r="Q10" s="42"/>
      <c r="R10" s="42"/>
      <c r="S10" s="42"/>
      <c r="T10" s="42"/>
      <c r="U10" s="42"/>
      <c r="V10" s="42"/>
    </row>
    <row r="11" spans="1:25" ht="18" customHeight="1" x14ac:dyDescent="0.25">
      <c r="A11" s="45"/>
      <c r="B11" s="340"/>
      <c r="C11" s="341"/>
      <c r="D11" s="340"/>
      <c r="E11" s="341"/>
      <c r="F11" s="377" t="str">
        <f>'FY19 Project Request '!F12:H12</f>
        <v>cmoon@townofcarrboro.org</v>
      </c>
      <c r="G11" s="378"/>
      <c r="H11" s="379"/>
      <c r="I11" s="139" t="s">
        <v>95</v>
      </c>
      <c r="J11" s="140">
        <f>'FY19 Project Request '!J12</f>
        <v>0</v>
      </c>
      <c r="K11" s="42"/>
      <c r="L11" s="42"/>
      <c r="M11" s="42"/>
      <c r="N11" s="42"/>
      <c r="O11" s="42"/>
      <c r="P11" s="42"/>
      <c r="Q11" s="42"/>
      <c r="R11" s="42"/>
      <c r="S11" s="42"/>
      <c r="T11" s="42"/>
      <c r="U11" s="42"/>
      <c r="V11" s="42"/>
    </row>
    <row r="12" spans="1:25" x14ac:dyDescent="0.25">
      <c r="A12" s="45"/>
      <c r="B12" s="312" t="s">
        <v>39</v>
      </c>
      <c r="C12" s="313"/>
      <c r="D12" s="312" t="s">
        <v>40</v>
      </c>
      <c r="E12" s="313"/>
      <c r="F12" s="312" t="s">
        <v>96</v>
      </c>
      <c r="G12" s="345"/>
      <c r="H12" s="313"/>
      <c r="I12" s="312" t="s">
        <v>111</v>
      </c>
      <c r="J12" s="313"/>
      <c r="K12" s="42"/>
      <c r="L12" s="42"/>
      <c r="M12" s="42"/>
      <c r="N12" s="42"/>
      <c r="O12" s="42"/>
      <c r="P12" s="42"/>
      <c r="Q12" s="42"/>
      <c r="R12" s="42"/>
      <c r="S12" s="42"/>
      <c r="T12" s="42"/>
      <c r="U12" s="42"/>
      <c r="V12" s="42"/>
    </row>
    <row r="13" spans="1:25" ht="15.75" customHeight="1" x14ac:dyDescent="0.25">
      <c r="A13" s="45"/>
      <c r="B13" s="323" t="str">
        <f>Start_Date</f>
        <v>FY 2018</v>
      </c>
      <c r="C13" s="324"/>
      <c r="D13" s="323" t="str">
        <f>End_Date</f>
        <v>FY 2020</v>
      </c>
      <c r="E13" s="324"/>
      <c r="F13" s="327">
        <f>Added_notes_as_appropriate</f>
        <v>0</v>
      </c>
      <c r="G13" s="328"/>
      <c r="H13" s="329"/>
      <c r="I13" s="186" t="s">
        <v>87</v>
      </c>
      <c r="J13" s="140">
        <f>'FY19 Project Request '!J14</f>
        <v>199837</v>
      </c>
      <c r="K13" s="42"/>
      <c r="L13" s="42"/>
      <c r="M13" s="42"/>
      <c r="N13" s="42"/>
      <c r="O13" s="42"/>
      <c r="P13" s="42"/>
      <c r="Q13" s="42"/>
      <c r="R13" s="42"/>
      <c r="S13" s="42"/>
      <c r="T13" s="42"/>
      <c r="U13" s="42"/>
      <c r="V13" s="42"/>
      <c r="W13" s="37" t="b">
        <v>0</v>
      </c>
    </row>
    <row r="14" spans="1:25" ht="15.75" customHeight="1" x14ac:dyDescent="0.25">
      <c r="A14" s="45"/>
      <c r="B14" s="325"/>
      <c r="C14" s="326"/>
      <c r="D14" s="325"/>
      <c r="E14" s="326"/>
      <c r="F14" s="330"/>
      <c r="G14" s="331"/>
      <c r="H14" s="332"/>
      <c r="I14" s="186" t="s">
        <v>95</v>
      </c>
      <c r="J14" s="140">
        <f>'FY19 Project Request '!J15</f>
        <v>199837</v>
      </c>
      <c r="K14" s="42"/>
      <c r="L14" s="42"/>
      <c r="M14" s="42"/>
      <c r="N14" s="42"/>
      <c r="O14" s="42"/>
      <c r="P14" s="42"/>
      <c r="Q14" s="42"/>
      <c r="R14" s="42"/>
      <c r="S14" s="42"/>
      <c r="T14" s="42"/>
      <c r="U14" s="42"/>
      <c r="V14" s="42"/>
      <c r="W14" s="37" t="b">
        <v>0</v>
      </c>
    </row>
    <row r="15" spans="1:25"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5" ht="102.75" customHeight="1" x14ac:dyDescent="0.25">
      <c r="A16" s="45"/>
      <c r="B16" s="370" t="str">
        <f>'FY19 Project Request '!B17:J17</f>
        <v>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The Town anticipates going out to bid in early 2018. 
SWG Admin Note - Project Costs recalcualated per the description</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51" t="s">
        <v>225</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268</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137</v>
      </c>
      <c r="C20" s="53"/>
      <c r="D20" s="53" t="s">
        <v>138</v>
      </c>
      <c r="E20" s="53"/>
      <c r="F20" s="53"/>
      <c r="G20" s="53" t="s">
        <v>139</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North and south sides of Morgan Creek, in Carrboro, beginning at the Smith Level Road bridge crossing the creek.</v>
      </c>
      <c r="C21" s="376"/>
      <c r="D21" s="376" t="str">
        <f>'FY19 Project Request '!D22:F22</f>
        <v>Numerous residents (single family, multi-family and seniors) live within 1/2 mile (the walking service area) of the corridor.  Carrboro Elementary School is within the 1/2 mile walk area.</v>
      </c>
      <c r="E21" s="376"/>
      <c r="F21" s="376"/>
      <c r="G21" s="376"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196</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197</v>
      </c>
      <c r="D28" s="345"/>
      <c r="E28" s="313"/>
      <c r="F28" s="185" t="s">
        <v>198</v>
      </c>
      <c r="G28" s="185" t="s">
        <v>199</v>
      </c>
      <c r="H28" s="185" t="s">
        <v>200</v>
      </c>
      <c r="I28" s="185" t="s">
        <v>201</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202</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198</v>
      </c>
      <c r="C36" s="375"/>
      <c r="D36" s="374" t="s">
        <v>199</v>
      </c>
      <c r="E36" s="375"/>
      <c r="F36" s="374" t="s">
        <v>200</v>
      </c>
      <c r="G36" s="375"/>
      <c r="H36" s="374" t="s">
        <v>201</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8"/>
      <c r="C37" s="369"/>
      <c r="D37" s="368"/>
      <c r="E37" s="369"/>
      <c r="F37" s="368"/>
      <c r="G37" s="369"/>
      <c r="H37" s="368"/>
      <c r="I37" s="369"/>
      <c r="J37" s="42"/>
      <c r="K37" s="42"/>
      <c r="L37" s="42"/>
      <c r="M37" s="42"/>
      <c r="N37" s="42"/>
      <c r="O37" s="42"/>
      <c r="P37" s="42"/>
      <c r="Q37" s="42"/>
      <c r="R37" s="42"/>
      <c r="S37" s="42"/>
      <c r="T37" s="42"/>
      <c r="U37" s="42"/>
      <c r="V37" s="42"/>
      <c r="W37" s="42"/>
      <c r="X37" s="42"/>
      <c r="Y37" s="42"/>
      <c r="Z37" s="147"/>
    </row>
    <row r="38" spans="1:26" ht="15.75" thickBot="1" x14ac:dyDescent="0.3">
      <c r="A38" s="53"/>
      <c r="B38" s="310" t="s">
        <v>203</v>
      </c>
      <c r="C38" s="311"/>
      <c r="D38" s="310" t="s">
        <v>203</v>
      </c>
      <c r="E38" s="311"/>
      <c r="F38" s="310" t="s">
        <v>203</v>
      </c>
      <c r="G38" s="311"/>
      <c r="H38" s="310" t="s">
        <v>203</v>
      </c>
      <c r="I38" s="311"/>
      <c r="J38" s="53"/>
      <c r="K38" s="42"/>
      <c r="L38" s="42"/>
      <c r="M38" s="42"/>
      <c r="N38" s="42"/>
      <c r="O38" s="42"/>
      <c r="P38" s="42"/>
      <c r="Q38" s="42"/>
      <c r="R38" s="42"/>
      <c r="S38" s="42"/>
      <c r="T38" s="42"/>
      <c r="U38" s="42"/>
      <c r="V38" s="42"/>
    </row>
    <row r="39" spans="1:26" ht="15.75" thickTop="1" x14ac:dyDescent="0.25">
      <c r="A39" s="45"/>
      <c r="B39" s="368"/>
      <c r="C39" s="369"/>
      <c r="D39" s="368"/>
      <c r="E39" s="369"/>
      <c r="F39" s="368"/>
      <c r="G39" s="369"/>
      <c r="H39" s="368"/>
      <c r="I39" s="369"/>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233</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211</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204</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256</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210</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211</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205</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255</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210</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0AEED066-3158-4C3A-8C68-C8520EB023B3}"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5" t="s">
        <v>161</v>
      </c>
      <c r="C1" s="396"/>
      <c r="D1" s="396"/>
      <c r="E1" s="396"/>
      <c r="F1" s="396"/>
      <c r="G1" s="396"/>
      <c r="H1" s="396"/>
      <c r="I1" s="396"/>
      <c r="J1" s="396"/>
      <c r="K1" s="396"/>
      <c r="O1" s="101"/>
      <c r="P1" s="101"/>
    </row>
    <row r="2" spans="2:16" s="104" customFormat="1" ht="31.5" x14ac:dyDescent="0.3">
      <c r="B2" s="397" t="s">
        <v>115</v>
      </c>
      <c r="C2" s="397"/>
      <c r="D2" s="397"/>
      <c r="E2" s="397"/>
      <c r="F2" s="397"/>
      <c r="G2" s="397"/>
      <c r="H2" s="397"/>
      <c r="I2" s="397"/>
      <c r="J2" s="397"/>
      <c r="K2" s="397"/>
      <c r="O2" s="105"/>
      <c r="P2" s="105"/>
    </row>
    <row r="3" spans="2:16" s="104" customFormat="1" ht="21" customHeight="1" x14ac:dyDescent="0.2">
      <c r="D3" s="106"/>
      <c r="E3" s="106"/>
      <c r="G3" s="398"/>
      <c r="H3" s="398"/>
      <c r="I3" s="103"/>
      <c r="J3" s="103"/>
      <c r="O3" s="105"/>
      <c r="P3" s="105"/>
    </row>
    <row r="4" spans="2:16" ht="21" customHeight="1" x14ac:dyDescent="0.25">
      <c r="D4" s="106"/>
      <c r="E4" s="106"/>
      <c r="F4" s="102"/>
      <c r="G4" s="399"/>
      <c r="H4" s="399"/>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162</v>
      </c>
      <c r="J6" s="99"/>
    </row>
    <row r="7" spans="2:16" ht="21" customHeight="1" x14ac:dyDescent="0.25">
      <c r="D7" s="142" t="s">
        <v>163</v>
      </c>
      <c r="E7" s="143"/>
      <c r="H7" s="134"/>
      <c r="I7" s="400" t="s">
        <v>164</v>
      </c>
      <c r="J7" s="400"/>
      <c r="K7" s="109"/>
      <c r="L7" s="109"/>
      <c r="M7" s="109"/>
      <c r="O7" s="109"/>
      <c r="P7" s="109"/>
    </row>
    <row r="8" spans="2:16" ht="21" customHeight="1" x14ac:dyDescent="0.2">
      <c r="D8" s="383" t="s">
        <v>189</v>
      </c>
      <c r="E8" s="383"/>
      <c r="H8" s="135"/>
      <c r="I8" s="380" t="s">
        <v>165</v>
      </c>
      <c r="J8" s="381"/>
      <c r="K8" s="109"/>
      <c r="L8" s="109"/>
      <c r="M8" s="109"/>
      <c r="O8" s="109"/>
      <c r="P8" s="109"/>
    </row>
    <row r="9" spans="2:16" ht="21" customHeight="1" x14ac:dyDescent="0.2">
      <c r="D9" s="392" t="s">
        <v>166</v>
      </c>
      <c r="E9" s="392"/>
      <c r="H9" s="135"/>
      <c r="I9" s="380" t="s">
        <v>167</v>
      </c>
      <c r="J9" s="381"/>
      <c r="K9" s="109"/>
      <c r="L9" s="109"/>
      <c r="M9" s="109"/>
      <c r="O9" s="110"/>
      <c r="P9" s="110"/>
    </row>
    <row r="10" spans="2:16" ht="21" customHeight="1" x14ac:dyDescent="0.2">
      <c r="D10" s="392" t="s">
        <v>168</v>
      </c>
      <c r="E10" s="392"/>
      <c r="H10" s="135"/>
      <c r="I10" s="380" t="s">
        <v>169</v>
      </c>
      <c r="J10" s="381"/>
      <c r="K10" s="109"/>
      <c r="L10" s="109"/>
      <c r="M10" s="109"/>
      <c r="O10" s="110"/>
      <c r="P10" s="110"/>
    </row>
    <row r="11" spans="2:16" ht="21" customHeight="1" x14ac:dyDescent="0.2">
      <c r="D11" s="392" t="s">
        <v>170</v>
      </c>
      <c r="E11" s="392"/>
      <c r="H11" s="135"/>
      <c r="I11" s="380" t="s">
        <v>171</v>
      </c>
      <c r="J11" s="381"/>
      <c r="K11" s="109"/>
      <c r="L11" s="109"/>
      <c r="M11" s="109"/>
      <c r="O11" s="110"/>
      <c r="P11" s="110"/>
    </row>
    <row r="12" spans="2:16" ht="21" customHeight="1" x14ac:dyDescent="0.2">
      <c r="D12" s="403" t="s">
        <v>172</v>
      </c>
      <c r="E12" s="404"/>
      <c r="H12" s="135"/>
      <c r="I12" s="380" t="s">
        <v>173</v>
      </c>
      <c r="J12" s="381"/>
      <c r="K12" s="109"/>
      <c r="L12" s="109"/>
      <c r="M12" s="109"/>
      <c r="O12" s="110"/>
      <c r="P12" s="110"/>
    </row>
    <row r="13" spans="2:16" ht="21" customHeight="1" x14ac:dyDescent="0.2">
      <c r="D13" s="144" t="s">
        <v>174</v>
      </c>
      <c r="E13" s="145"/>
      <c r="H13" s="136"/>
      <c r="I13" s="380" t="s">
        <v>175</v>
      </c>
      <c r="J13" s="381"/>
      <c r="K13" s="109"/>
      <c r="L13" s="109"/>
      <c r="M13" s="109"/>
      <c r="O13" s="111"/>
      <c r="P13" s="111"/>
    </row>
    <row r="14" spans="2:16" ht="21" customHeight="1" x14ac:dyDescent="0.2">
      <c r="D14" s="407" t="s">
        <v>176</v>
      </c>
      <c r="E14" s="407"/>
      <c r="H14" s="137"/>
      <c r="I14" s="380" t="s">
        <v>177</v>
      </c>
      <c r="J14" s="381"/>
    </row>
    <row r="15" spans="2:16" ht="33.6" customHeight="1" x14ac:dyDescent="0.2"/>
    <row r="16" spans="2:16" s="113" customFormat="1" ht="51" customHeight="1" thickBot="1" x14ac:dyDescent="0.3">
      <c r="B16" s="133" t="s">
        <v>194</v>
      </c>
      <c r="C16" s="405" t="s">
        <v>182</v>
      </c>
      <c r="D16" s="406"/>
      <c r="E16" s="133" t="s">
        <v>178</v>
      </c>
      <c r="F16" s="133" t="s">
        <v>179</v>
      </c>
      <c r="G16" s="133" t="s">
        <v>183</v>
      </c>
      <c r="H16" s="133" t="s">
        <v>180</v>
      </c>
      <c r="I16" s="133" t="s">
        <v>184</v>
      </c>
      <c r="J16" s="133" t="s">
        <v>185</v>
      </c>
      <c r="K16" s="138" t="s">
        <v>186</v>
      </c>
    </row>
    <row r="17" spans="2:11" s="115" customFormat="1" ht="25.15" customHeight="1" thickTop="1" x14ac:dyDescent="0.25">
      <c r="B17" s="87"/>
      <c r="C17" s="388"/>
      <c r="D17" s="389"/>
      <c r="E17" s="87"/>
      <c r="F17" s="87"/>
      <c r="G17" s="87"/>
      <c r="H17" s="87"/>
      <c r="I17" s="87"/>
      <c r="J17" s="87"/>
      <c r="K17" s="65">
        <f>J17*G17</f>
        <v>0</v>
      </c>
    </row>
    <row r="18" spans="2:11" s="115" customFormat="1" ht="25.15" customHeight="1" x14ac:dyDescent="0.25">
      <c r="B18" s="87"/>
      <c r="C18" s="388"/>
      <c r="D18" s="389"/>
      <c r="E18" s="87"/>
      <c r="F18" s="87"/>
      <c r="G18" s="87"/>
      <c r="H18" s="87"/>
      <c r="I18" s="87"/>
      <c r="J18" s="87"/>
      <c r="K18" s="65">
        <f t="shared" ref="K18:K21" si="0">J18*G18</f>
        <v>0</v>
      </c>
    </row>
    <row r="19" spans="2:11" s="115" customFormat="1" ht="25.15" customHeight="1" x14ac:dyDescent="0.25">
      <c r="B19" s="87"/>
      <c r="C19" s="388"/>
      <c r="D19" s="389"/>
      <c r="E19" s="87"/>
      <c r="F19" s="87"/>
      <c r="G19" s="87"/>
      <c r="H19" s="87"/>
      <c r="I19" s="87"/>
      <c r="J19" s="87"/>
      <c r="K19" s="65">
        <f t="shared" si="0"/>
        <v>0</v>
      </c>
    </row>
    <row r="20" spans="2:11" s="115" customFormat="1" ht="25.15" customHeight="1" x14ac:dyDescent="0.25">
      <c r="B20" s="87"/>
      <c r="C20" s="388"/>
      <c r="D20" s="389"/>
      <c r="E20" s="87"/>
      <c r="F20" s="87"/>
      <c r="G20" s="87"/>
      <c r="H20" s="87"/>
      <c r="I20" s="87"/>
      <c r="J20" s="87"/>
      <c r="K20" s="65">
        <f t="shared" si="0"/>
        <v>0</v>
      </c>
    </row>
    <row r="21" spans="2:11" s="115" customFormat="1" ht="25.15" customHeight="1" x14ac:dyDescent="0.25">
      <c r="B21" s="87"/>
      <c r="C21" s="388"/>
      <c r="D21" s="389"/>
      <c r="E21" s="87"/>
      <c r="F21" s="87"/>
      <c r="G21" s="87"/>
      <c r="H21" s="87"/>
      <c r="I21" s="87"/>
      <c r="J21" s="87"/>
      <c r="K21" s="65">
        <f t="shared" si="0"/>
        <v>0</v>
      </c>
    </row>
    <row r="22" spans="2:11" s="115" customFormat="1" ht="39.6" hidden="1" customHeight="1" x14ac:dyDescent="0.25">
      <c r="C22" s="390" t="s">
        <v>181</v>
      </c>
      <c r="D22" s="391"/>
      <c r="E22" s="112" t="s">
        <v>178</v>
      </c>
      <c r="F22" s="112" t="s">
        <v>179</v>
      </c>
      <c r="G22" s="116"/>
      <c r="H22" s="117"/>
      <c r="I22" s="117"/>
      <c r="J22" s="117"/>
      <c r="K22" s="65"/>
    </row>
    <row r="23" spans="2:11" s="115" customFormat="1" ht="25.15" hidden="1" customHeight="1" x14ac:dyDescent="0.25">
      <c r="C23" s="384" t="s">
        <v>187</v>
      </c>
      <c r="D23" s="385"/>
      <c r="E23" s="118">
        <v>41640</v>
      </c>
      <c r="F23" s="114">
        <v>41820</v>
      </c>
      <c r="G23" s="119"/>
      <c r="H23" s="120"/>
      <c r="I23" s="120"/>
      <c r="J23" s="120"/>
      <c r="K23" s="65">
        <v>0</v>
      </c>
    </row>
    <row r="24" spans="2:11" s="115" customFormat="1" ht="25.15" hidden="1" customHeight="1" x14ac:dyDescent="0.25">
      <c r="C24" s="384" t="s">
        <v>188</v>
      </c>
      <c r="D24" s="385"/>
      <c r="E24" s="121">
        <v>41640</v>
      </c>
      <c r="F24" s="114">
        <v>41820</v>
      </c>
      <c r="G24" s="122"/>
      <c r="H24" s="120"/>
      <c r="I24" s="120"/>
      <c r="J24" s="120"/>
      <c r="K24" s="65">
        <v>0</v>
      </c>
    </row>
    <row r="25" spans="2:11" s="115" customFormat="1" ht="25.15" hidden="1" customHeight="1" x14ac:dyDescent="0.25">
      <c r="C25" s="386"/>
      <c r="D25" s="387"/>
      <c r="E25" s="118"/>
      <c r="F25" s="118"/>
      <c r="G25" s="122"/>
      <c r="H25" s="120"/>
      <c r="I25" s="120"/>
      <c r="J25" s="120"/>
      <c r="K25" s="65">
        <v>0</v>
      </c>
    </row>
    <row r="26" spans="2:11" s="115" customFormat="1" ht="25.15" hidden="1" customHeight="1" x14ac:dyDescent="0.25">
      <c r="C26" s="386"/>
      <c r="D26" s="387"/>
      <c r="E26" s="118"/>
      <c r="F26" s="118"/>
      <c r="G26" s="123"/>
      <c r="H26" s="124"/>
      <c r="I26" s="124"/>
      <c r="J26" s="124"/>
      <c r="K26" s="65">
        <v>0</v>
      </c>
    </row>
    <row r="27" spans="2:11" s="115" customFormat="1" ht="25.15" hidden="1" customHeight="1" x14ac:dyDescent="0.25">
      <c r="C27" s="393"/>
      <c r="D27" s="394"/>
      <c r="E27" s="125"/>
      <c r="F27" s="125"/>
      <c r="G27" s="126"/>
      <c r="H27" s="127"/>
      <c r="I27" s="127"/>
      <c r="J27" s="127"/>
      <c r="K27" s="65">
        <v>0</v>
      </c>
    </row>
    <row r="28" spans="2:11" s="115" customFormat="1" ht="25.15" customHeight="1" x14ac:dyDescent="0.25">
      <c r="C28" s="401"/>
      <c r="D28" s="401"/>
      <c r="E28" s="130"/>
      <c r="F28" s="130"/>
      <c r="G28" s="130"/>
      <c r="H28" s="131"/>
      <c r="I28" s="131"/>
      <c r="J28" s="131" t="s">
        <v>20</v>
      </c>
      <c r="K28" s="65">
        <f>SUM(K17:K21,K23:K27)</f>
        <v>0</v>
      </c>
    </row>
    <row r="29" spans="2:11" s="128" customFormat="1" ht="25.15" customHeight="1" x14ac:dyDescent="0.2">
      <c r="C29" s="402"/>
      <c r="D29" s="40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2" t="s">
        <v>193</v>
      </c>
      <c r="C32" s="382"/>
      <c r="D32" s="382"/>
      <c r="E32" s="382"/>
      <c r="F32" s="382"/>
      <c r="G32" s="382"/>
      <c r="H32" s="382"/>
      <c r="I32" s="382"/>
      <c r="J32" s="382"/>
      <c r="K32" s="382"/>
    </row>
    <row r="72" ht="12.75" customHeight="1" x14ac:dyDescent="0.2"/>
    <row r="73" ht="12.75" customHeight="1" x14ac:dyDescent="0.2"/>
  </sheetData>
  <customSheetViews>
    <customSheetView guid="{0AEED066-3158-4C3A-8C68-C8520EB023B3}" scale="40" showGridLines="0" hiddenRows="1" state="hidden">
      <selection activeCell="A6" sqref="A6:XFD15"/>
      <pageMargins left="0.7" right="0.7" top="0.75" bottom="0.75" header="0.3" footer="0.3"/>
    </customSheetView>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0AEED066-3158-4C3A-8C68-C8520EB023B3}" state="hidden">
      <pageMargins left="0.7" right="0.7" top="0.75" bottom="0.75" header="0.3" footer="0.3"/>
    </customSheetView>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9" t="s">
        <v>34</v>
      </c>
      <c r="B2" s="429"/>
      <c r="C2" s="429" t="s">
        <v>35</v>
      </c>
      <c r="D2" s="429"/>
      <c r="E2" s="434" t="s">
        <v>36</v>
      </c>
      <c r="F2" s="435"/>
      <c r="G2" s="435"/>
      <c r="H2" s="435" t="s">
        <v>37</v>
      </c>
      <c r="I2" s="435"/>
    </row>
    <row r="3" spans="1:9" x14ac:dyDescent="0.25">
      <c r="A3" s="432"/>
      <c r="B3" s="432"/>
      <c r="C3" s="432"/>
      <c r="D3" s="432"/>
      <c r="E3" s="436"/>
      <c r="F3" s="436"/>
      <c r="G3" s="436"/>
      <c r="H3" s="433">
        <f>I45</f>
        <v>0</v>
      </c>
      <c r="I3" s="433"/>
    </row>
    <row r="4" spans="1:9" x14ac:dyDescent="0.25">
      <c r="A4" s="432"/>
      <c r="B4" s="432"/>
      <c r="C4" s="432"/>
      <c r="D4" s="432"/>
      <c r="E4" s="437"/>
      <c r="F4" s="432"/>
      <c r="G4" s="432"/>
      <c r="H4" s="433"/>
      <c r="I4" s="433"/>
    </row>
    <row r="5" spans="1:9" x14ac:dyDescent="0.25">
      <c r="A5" s="429" t="s">
        <v>39</v>
      </c>
      <c r="B5" s="429"/>
      <c r="C5" s="429" t="s">
        <v>40</v>
      </c>
      <c r="D5" s="429"/>
      <c r="E5" s="429" t="s">
        <v>41</v>
      </c>
      <c r="F5" s="429"/>
      <c r="G5" s="429"/>
      <c r="H5" s="429"/>
      <c r="I5" s="429"/>
    </row>
    <row r="6" spans="1:9" x14ac:dyDescent="0.25">
      <c r="A6" s="430"/>
      <c r="B6" s="431"/>
      <c r="C6" s="430"/>
      <c r="D6" s="431"/>
      <c r="E6" s="432"/>
      <c r="F6" s="432"/>
      <c r="G6" s="432"/>
      <c r="H6" s="433">
        <f>I70</f>
        <v>0</v>
      </c>
      <c r="I6" s="433"/>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12"/>
      <c r="B18" s="413"/>
      <c r="C18" s="413"/>
      <c r="D18" s="413"/>
      <c r="E18" s="413"/>
      <c r="F18" s="413"/>
      <c r="G18" s="413"/>
      <c r="H18" s="413"/>
      <c r="I18" s="414"/>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12"/>
      <c r="B22" s="413"/>
      <c r="C22" s="413"/>
      <c r="D22" s="413"/>
      <c r="E22" s="413"/>
      <c r="F22" s="413"/>
      <c r="G22" s="413"/>
      <c r="H22" s="413"/>
      <c r="I22" s="414"/>
    </row>
    <row r="23" spans="1:9" x14ac:dyDescent="0.25">
      <c r="A23" s="428" t="s">
        <v>49</v>
      </c>
      <c r="B23" s="428"/>
      <c r="C23" s="428"/>
      <c r="D23" s="428"/>
      <c r="E23" s="428"/>
      <c r="F23" s="428"/>
      <c r="G23" s="428"/>
      <c r="H23" s="428"/>
      <c r="I23" s="428"/>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12"/>
      <c r="B26" s="413"/>
      <c r="C26" s="413"/>
      <c r="D26" s="413"/>
      <c r="E26" s="413"/>
      <c r="F26" s="413"/>
      <c r="G26" s="413"/>
      <c r="H26" s="413"/>
      <c r="I26" s="414"/>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12"/>
      <c r="B30" s="413"/>
      <c r="C30" s="413"/>
      <c r="D30" s="413"/>
      <c r="E30" s="413"/>
      <c r="F30" s="413"/>
      <c r="G30" s="413"/>
      <c r="H30" s="413"/>
      <c r="I30" s="414"/>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12"/>
      <c r="B34" s="413"/>
      <c r="C34" s="413"/>
      <c r="D34" s="413"/>
      <c r="E34" s="413"/>
      <c r="F34" s="413"/>
      <c r="G34" s="413"/>
      <c r="H34" s="413"/>
      <c r="I34" s="414"/>
    </row>
    <row r="37" spans="1:9" x14ac:dyDescent="0.25">
      <c r="A37" s="408" t="s">
        <v>12</v>
      </c>
      <c r="B37" s="408"/>
      <c r="C37" s="408"/>
      <c r="D37" s="408"/>
      <c r="E37" s="408"/>
      <c r="F37" s="408"/>
      <c r="G37" s="408"/>
      <c r="H37" s="408"/>
      <c r="I37" s="408"/>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8" t="s">
        <v>4</v>
      </c>
      <c r="B49" s="408"/>
      <c r="C49" s="408"/>
      <c r="D49" s="408"/>
      <c r="E49" s="408"/>
      <c r="F49" s="408"/>
      <c r="G49" s="408"/>
      <c r="H49" s="408"/>
      <c r="I49" s="408"/>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8" t="s">
        <v>42</v>
      </c>
      <c r="B62" s="408"/>
      <c r="C62" s="408"/>
      <c r="D62" s="408"/>
      <c r="E62" s="408"/>
      <c r="F62" s="408"/>
      <c r="G62" s="408"/>
      <c r="H62" s="408"/>
      <c r="I62" s="408"/>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8" t="s">
        <v>52</v>
      </c>
      <c r="B74" s="408"/>
      <c r="C74" s="408"/>
      <c r="D74" s="408"/>
      <c r="E74" s="408"/>
      <c r="F74" s="408"/>
      <c r="G74" s="408"/>
      <c r="H74" s="408"/>
      <c r="I74" s="408"/>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9"/>
      <c r="B91" s="410"/>
      <c r="C91" s="410"/>
      <c r="D91" s="410"/>
      <c r="E91" s="410"/>
      <c r="F91" s="410"/>
      <c r="G91" s="410"/>
      <c r="H91" s="411"/>
    </row>
    <row r="93" spans="1:9" ht="59.1" customHeight="1" x14ac:dyDescent="0.25">
      <c r="A93" s="409"/>
      <c r="B93" s="410"/>
      <c r="C93" s="410"/>
      <c r="D93" s="410"/>
      <c r="E93" s="410"/>
      <c r="F93" s="410"/>
      <c r="G93" s="410"/>
      <c r="H93" s="411"/>
    </row>
  </sheetData>
  <customSheetViews>
    <customSheetView guid="{0AEED066-3158-4C3A-8C68-C8520EB023B3}"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schemas.microsoft.com/office/2006/documentManagement/types"/>
    <ds:schemaRef ds:uri="http://purl.org/dc/terms/"/>
    <ds:schemaRef ds:uri="http://www.w3.org/XML/1998/namespace"/>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2017-12-14T20:10:30Z</cp:lastPrinted>
  <dcterms:created xsi:type="dcterms:W3CDTF">2017-01-26T15:15:03Z</dcterms:created>
  <dcterms:modified xsi:type="dcterms:W3CDTF">2018-03-25T15:40:53Z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