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FY2019 Transit Plans\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E100" i="1" l="1"/>
  <c r="E99" i="1"/>
  <c r="F99" i="1"/>
  <c r="F100" i="1"/>
  <c r="B2"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l="1"/>
  <c r="D127" i="1" s="1"/>
  <c r="D99" i="1"/>
  <c r="D100" i="1"/>
  <c r="F101" i="1"/>
  <c r="E101" i="1"/>
  <c r="D101" i="1" l="1"/>
  <c r="D92" i="1" s="1"/>
  <c r="G116" i="1"/>
  <c r="D102" i="1" l="1"/>
  <c r="H116" i="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G99" i="1" l="1"/>
  <c r="G100" i="1"/>
  <c r="J113" i="1"/>
  <c r="J114" i="1"/>
  <c r="J126" i="1"/>
  <c r="G123" i="1"/>
  <c r="G127" i="1" s="1"/>
  <c r="F127" i="1"/>
  <c r="J125" i="1"/>
  <c r="I117" i="1"/>
  <c r="H118" i="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G101" i="1" l="1"/>
  <c r="H123" i="1"/>
  <c r="H127" i="1" s="1"/>
  <c r="H100" i="1"/>
  <c r="H99" i="1"/>
  <c r="I82" i="9"/>
  <c r="I118" i="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G92" i="1"/>
  <c r="G102" i="1" s="1"/>
  <c r="F92" i="1"/>
  <c r="E92" i="1"/>
  <c r="E102" i="1" s="1"/>
  <c r="H101" i="1" l="1"/>
  <c r="H92" i="1" s="1"/>
  <c r="H102" i="1" s="1"/>
  <c r="J118" i="1"/>
  <c r="I100" i="1"/>
  <c r="J100" i="1" s="1"/>
  <c r="I99" i="1"/>
  <c r="I101" i="1" s="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99" i="1" l="1"/>
  <c r="J101" i="1"/>
  <c r="J13" i="3"/>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<sst xmlns="http://schemas.openxmlformats.org/spreadsheetml/2006/main" count="721" uniqueCount="380">
  <si>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</si>
  <si>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</si>
  <si>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</si>
  <si>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</si>
  <si>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</si>
  <si>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</si>
  <si>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</si>
  <si>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</si>
  <si>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</si>
  <si>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</si>
  <si>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</si>
  <si>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</si>
  <si>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</si>
  <si>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</si>
  <si>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</si>
  <si>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</si>
  <si>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</si>
  <si>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</si>
  <si>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</si>
  <si>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</si>
  <si>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</si>
  <si>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</si>
  <si>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</si>
  <si>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</si>
  <si>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</si>
  <si>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</si>
  <si>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</si>
  <si>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</si>
  <si>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</si>
  <si>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</si>
  <si>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</si>
  <si>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</si>
  <si>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</si>
  <si>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</si>
  <si>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</si>
  <si>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</si>
  <si>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</si>
  <si>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</si>
  <si>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</si>
  <si>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</si>
  <si>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</si>
  <si>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</si>
  <si>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</si>
  <si>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</si>
  <si>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</si>
  <si>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</si>
  <si>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</si>
  <si>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</si>
  <si>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</si>
  <si>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</si>
  <si>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</si>
  <si>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</si>
  <si>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</si>
  <si>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</si>
  <si>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</si>
  <si>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</si>
  <si>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</si>
  <si>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</si>
  <si>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</si>
  <si>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</si>
  <si>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</si>
  <si>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</si>
  <si>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</si>
  <si>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</si>
  <si>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</si>
  <si>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</si>
  <si>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</si>
  <si>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</si>
  <si>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</si>
  <si>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</si>
  <si>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</si>
  <si>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</si>
  <si>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</si>
  <si>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</si>
  <si>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</si>
  <si>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</si>
  <si>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</si>
  <si>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</si>
  <si>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</si>
  <si>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</si>
  <si>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</si>
  <si>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</si>
  <si>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</si>
  <si>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</si>
  <si>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</si>
  <si>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</si>
  <si>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</si>
  <si>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</si>
  <si>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</si>
  <si>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</si>
  <si>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</si>
  <si>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</si>
  <si>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</si>
  <si>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</si>
  <si>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</si>
  <si>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</si>
  <si>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</si>
  <si>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</si>
  <si>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</si>
  <si>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</si>
  <si>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</si>
  <si>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</si>
  <si>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</si>
  <si>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</si>
  <si>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</si>
  <si>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</si>
  <si>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</si>
  <si>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</si>
  <si>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</si>
  <si>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</si>
  <si>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</si>
  <si>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</si>
  <si>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</si>
  <si>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</si>
  <si>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</si>
  <si>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</si>
  <si>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</si>
  <si>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</si>
  <si>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</si>
  <si>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</si>
  <si>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</si>
  <si>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</si>
  <si>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</si>
  <si>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</si>
  <si>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</si>
  <si>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</si>
  <si>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</si>
  <si>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</si>
  <si>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</si>
  <si>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</si>
  <si>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</si>
  <si>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</si>
  <si>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</si>
  <si>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</si>
  <si>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</si>
  <si>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</si>
  <si>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</si>
  <si>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</si>
  <si>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</si>
  <si>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</si>
  <si>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</si>
  <si>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</si>
  <si>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</si>
  <si>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</si>
  <si>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</si>
  <si>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</si>
  <si>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</si>
  <si>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</si>
  <si>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</si>
  <si>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</si>
  <si>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</si>
  <si>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</si>
  <si>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</si>
  <si>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</si>
  <si>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</si>
  <si>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</si>
  <si>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</si>
  <si>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</si>
  <si>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</si>
  <si>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</si>
  <si>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</si>
  <si>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</si>
  <si>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</si>
  <si>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</si>
  <si>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</si>
  <si>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</si>
  <si>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</si>
  <si>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</si>
  <si>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</si>
  <si>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</si>
  <si>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</si>
  <si>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</si>
  <si>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</si>
  <si>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</si>
  <si>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</si>
  <si>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</si>
  <si>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</si>
  <si>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</si>
  <si>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</si>
  <si>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</si>
  <si>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</si>
  <si>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</si>
  <si>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</si>
  <si>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</si>
  <si>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</si>
  <si>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</si>
  <si>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</si>
  <si>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</si>
  <si>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</si>
  <si>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</si>
  <si>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</si>
  <si>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</si>
  <si>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</si>
  <si>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</si>
  <si>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</si>
  <si>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</si>
  <si>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</si>
  <si>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</si>
  <si>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</si>
  <si>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</si>
  <si>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</si>
  <si>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</si>
  <si>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</si>
  <si>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</si>
  <si>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</si>
  <si>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</si>
  <si>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</si>
  <si>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</si>
  <si>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</si>
  <si>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</si>
  <si>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</si>
  <si>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</si>
  <si>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</si>
  <si>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</si>
  <si>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</si>
  <si>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</si>
  <si>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</si>
  <si>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</si>
  <si>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</si>
  <si>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</si>
  <si>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</si>
  <si>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</si>
  <si>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</si>
  <si>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</si>
  <si>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</si>
  <si>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</si>
  <si>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</si>
  <si>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</si>
  <si>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</si>
  <si>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</si>
  <si>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</si>
  <si>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</si>
  <si>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</si>
  <si>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</si>
  <si>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</si>
  <si>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</si>
  <si>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</si>
  <si>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</si>
  <si>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</si>
  <si>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</si>
  <si>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</si>
  <si>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</si>
  <si>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</si>
  <si>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</si>
  <si>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</si>
  <si>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</si>
  <si>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</si>
  <si>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</si>
  <si>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</si>
  <si>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</si>
  <si>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</si>
  <si>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</si>
  <si>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</si>
  <si>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</si>
  <si>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</si>
  <si>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</si>
  <si>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</si>
  <si>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</si>
  <si>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</si>
  <si>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</si>
  <si>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</si>
  <si>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</si>
  <si>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</si>
  <si>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</si>
  <si>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</si>
  <si>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</si>
  <si>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</si>
  <si>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</si>
  <si>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</si>
  <si>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</si>
  <si>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</si>
  <si>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</si>
  <si>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</si>
  <si>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</si>
  <si>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</si>
  <si>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</si>
  <si>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</si>
  <si>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</si>
  <si>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</si>
  <si>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</si>
  <si>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</si>
  <si>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</si>
  <si>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</si>
  <si>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</si>
  <si>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</si>
  <si>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</si>
  <si>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</si>
  <si>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</si>
  <si>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</si>
  <si>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</si>
  <si>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</si>
  <si>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</si>
  <si>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</si>
  <si>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</si>
  <si>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</si>
  <si>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</si>
  <si>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</si>
  <si>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</si>
  <si>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</si>
  <si>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</si>
  <si>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</si>
  <si>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</si>
  <si>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</si>
  <si>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</si>
  <si>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</si>
  <si>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</si>
  <si>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</si>
  <si>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</si>
  <si>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</si>
  <si>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</si>
  <si>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</si>
  <si>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</si>
  <si>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</si>
  <si>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</si>
  <si>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</si>
  <si>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</si>
  <si>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</si>
  <si>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</si>
  <si>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</si>
  <si>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</si>
  <si>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</si>
  <si>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</si>
  <si>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</si>
  <si>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</si>
  <si>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</si>
  <si>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</si>
  <si>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</si>
  <si>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</si>
  <si>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</si>
  <si>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</si>
  <si>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</si>
  <si>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</si>
  <si>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</si>
  <si>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</si>
  <si>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</si>
  <si>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</si>
  <si>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</si>
  <si>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</si>
  <si>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</si>
  <si>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</si>
  <si>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</si>
  <si>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</si>
  <si>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</si>
  <si>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</si>
  <si>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</si>
  <si>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</si>
  <si>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</si>
  <si>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</si>
  <si>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</si>
  <si>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</si>
  <si>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</si>
  <si>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</si>
  <si>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</si>
  <si>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</si>
  <si>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</si>
  <si>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</si>
  <si>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</si>
  <si>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</si>
  <si>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</si>
  <si>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</si>
  <si>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</si>
  <si>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</si>
  <si>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Already implemented</t>
  </si>
  <si>
    <t>N/A</t>
  </si>
  <si>
    <t>Total revenue hours of expanded service provided through this project.</t>
  </si>
  <si>
    <t>GoTriangle vehicles</t>
  </si>
  <si>
    <t>More options for trip times, and less crowding</t>
  </si>
  <si>
    <t>Service is projected to operate on 250 weekdays in FY 2019, and on 252 weekdays in FY 2020.</t>
  </si>
  <si>
    <t>Route DRX - Additional Peak Trips</t>
  </si>
  <si>
    <t>Due to high demand for express service between Durham and Raleigh, additional trips were added to Route DRX (Durham - Raleigh Express).
This project is charged 100% to Durham County, but proportionate additional investment from Wake County is proposed in Wake's FY 2019 work plan.</t>
  </si>
  <si>
    <t>NC-147 and I-40 between Duke &amp; VA Medical Centers and downtown Raleigh</t>
  </si>
  <si>
    <t>People traveling between Durham and Raleigh at peak times</t>
  </si>
  <si>
    <t>Average daily ridership on Route DRX on weekdays.</t>
  </si>
  <si>
    <t>Number of passengers per revenue hour on Route DRX on weekdays.</t>
  </si>
  <si>
    <t>Weekday: 5:55 AM - 9:30 AM and 3:30 PM - 7:30 PM</t>
  </si>
  <si>
    <t>Every 30-45 minutes</t>
  </si>
  <si>
    <t>Duke &amp; VA Medical Centers - GoRaleigh Station</t>
  </si>
  <si>
    <t>Downtown Durham, NC State University, Downtown Raleigh</t>
  </si>
  <si>
    <t>Farebox</t>
  </si>
  <si>
    <t>Weekday: 25.98 (project: 2.12)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</si>
</sst>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41" fontId="38" fillId="12" borderId="17" xfId="2" applyNumberFormat="1" applyFont="1" applyFill="1" applyBorder="1" applyProtection="1">
      <protection locked="0"/>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650924560"/>
        <c:axId val="650925120"/>
      </c:barChart>
      <c:catAx>
        <c:axId val="65092456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0925120"/>
        <c:crosses val="autoZero"/>
        <c:auto val="1"/>
        <c:lblAlgn val="ctr"/>
        <c:lblOffset val="100"/>
        <c:noMultiLvlLbl val="0"/>
      </c:catAx>
      <c:valAx>
        <c:axId val="65092512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509245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650921200"/>
        <c:axId val="650920640"/>
      </c:barChart>
      <c:catAx>
        <c:axId val="65092120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0920640"/>
        <c:crosses val="autoZero"/>
        <c:auto val="1"/>
        <c:lblAlgn val="ctr"/>
        <c:lblOffset val="100"/>
        <c:noMultiLvlLbl val="0"/>
      </c:catAx>
      <c:valAx>
        <c:axId val="65092064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50921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66780</c:v>
                </c:pt>
              </c:numCache>
            </c:numRef>
          </c:val>
        </c:ser>
        <c:dLbls>
          <c:dLblPos val="ctr"/>
          <c:showLegendKey val="0"/>
          <c:showVal val="1"/>
          <c:showCatName val="0"/>
          <c:showSerName val="0"/>
          <c:showPercent val="0"/>
          <c:showBubbleSize val="0"/>
        </c:dLbls>
        <c:gapWidth val="79"/>
        <c:axId val="758533568"/>
        <c:axId val="758535808"/>
      </c:barChart>
      <c:catAx>
        <c:axId val="7585335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58535808"/>
        <c:crosses val="autoZero"/>
        <c:auto val="1"/>
        <c:lblAlgn val="ctr"/>
        <c:lblOffset val="100"/>
        <c:noMultiLvlLbl val="0"/>
      </c:catAx>
      <c:valAx>
        <c:axId val="758535808"/>
        <c:scaling>
          <c:orientation val="minMax"/>
        </c:scaling>
        <c:delete val="1"/>
        <c:axPos val="l"/>
        <c:numFmt formatCode="_(&quot;$&quot;* #,##0_);_(&quot;$&quot;* \(#,##0\);_(&quot;$&quot;* &quot;-&quot;??_);_(@_)" sourceLinked="1"/>
        <c:majorTickMark val="none"/>
        <c:minorTickMark val="none"/>
        <c:tickLblPos val="nextTo"/>
        <c:crossAx val="75853356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740845616"/>
        <c:axId val="740847856"/>
      </c:barChart>
      <c:catAx>
        <c:axId val="7408456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40847856"/>
        <c:crosses val="autoZero"/>
        <c:auto val="1"/>
        <c:lblAlgn val="ctr"/>
        <c:lblOffset val="100"/>
        <c:noMultiLvlLbl val="0"/>
      </c:catAx>
      <c:valAx>
        <c:axId val="740847856"/>
        <c:scaling>
          <c:orientation val="minMax"/>
        </c:scaling>
        <c:delete val="1"/>
        <c:axPos val="l"/>
        <c:numFmt formatCode="_(&quot;$&quot;* #,##0_);_(&quot;$&quot;* \(#,##0\);_(&quot;$&quot;* &quot;-&quot;??_);_(@_)" sourceLinked="1"/>
        <c:majorTickMark val="none"/>
        <c:minorTickMark val="none"/>
        <c:tickLblPos val="nextTo"/>
        <c:crossAx val="7408456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-791568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22" y="9125342"/>
              <a:chExt cx="2403104" cy="204109"/>
            </a:xfrm>
          </xdr:grpSpPr>
          <xdr:sp macro="" textlink="">
            <xdr:nvSpPr>
              <xdr:cNvPr id="2075" name="Check Box 27" hidden="1">
                <a:extLst>
                  <a:ext uri="{63B3BB69-23CF-44E3-9099-C40C66FF867C}">
                    <a14:compatExt spid="_x0000_s2075"/>
                  </a:ext>
                </a:extLst>
              </xdr:cNvPr>
              <xdr:cNvSpPr/>
            </xdr:nvSpPr>
            <xdr:spPr bwMode="auto">
              <a:xfrm>
                <a:off x="6831171" y="9125414"/>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2" y="9125342"/>
                <a:ext cx="1097165"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59"/>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1"/>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9"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3152054"/>
              <a:ext cx="2411543" cy="205916"/>
              <a:chOff x="5533083" y="9125416"/>
              <a:chExt cx="2403109" cy="204111"/>
            </a:xfrm>
          </xdr:grpSpPr>
          <xdr:sp macro="" textlink="">
            <xdr:nvSpPr>
              <xdr:cNvPr id="2117" name="Check Box 69" hidden="1">
                <a:extLst>
                  <a:ext uri="{63B3BB69-23CF-44E3-9099-C40C66FF867C}">
                    <a14:compatExt spid="_x0000_s2117"/>
                  </a:ext>
                </a:extLst>
              </xdr:cNvPr>
              <xdr:cNvSpPr/>
            </xdr:nvSpPr>
            <xdr:spPr bwMode="auto">
              <a:xfrm>
                <a:off x="6831143" y="9125491"/>
                <a:ext cx="1105049"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3" y="912541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2" t="s">
        <v>193</v>
      </c>
      <c r="C1" s="273"/>
      <c r="D1" s="263" t="s">
        <v>164</v>
      </c>
      <c r="E1" s="264"/>
      <c r="F1" s="264"/>
      <c r="G1" s="264"/>
      <c r="H1" s="265"/>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70" t="str">
        <f>CONCATENATE(C3,C4,"_",C5,C6)</f>
        <v>18GOT_TS7</v>
      </c>
      <c r="C2" s="271"/>
      <c r="D2" s="261" t="s">
        <v>117</v>
      </c>
      <c r="E2" s="262"/>
      <c r="F2" s="262"/>
      <c r="G2" s="262"/>
      <c r="H2" s="262"/>
      <c r="I2" s="274" t="s">
        <v>102</v>
      </c>
      <c r="J2" s="275"/>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61" t="s">
        <v>115</v>
      </c>
      <c r="E3" s="261"/>
      <c r="F3" s="261"/>
      <c r="G3" s="261"/>
      <c r="H3" s="261"/>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66" t="s">
        <v>143</v>
      </c>
      <c r="E4" s="261"/>
      <c r="F4" s="261"/>
      <c r="G4" s="261"/>
      <c r="H4" s="261"/>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7</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7" t="s">
        <v>133</v>
      </c>
      <c r="C8" s="297"/>
      <c r="D8" s="297"/>
      <c r="E8" s="297"/>
      <c r="F8" s="297"/>
      <c r="G8" s="297"/>
      <c r="H8" s="297"/>
      <c r="I8" s="297"/>
      <c r="J8" s="297"/>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7" t="s">
        <v>34</v>
      </c>
      <c r="C10" s="267"/>
      <c r="D10" s="267" t="s">
        <v>35</v>
      </c>
      <c r="E10" s="267"/>
      <c r="F10" s="267" t="s">
        <v>36</v>
      </c>
      <c r="G10" s="267"/>
      <c r="H10" s="267"/>
      <c r="I10" s="267" t="s">
        <v>272</v>
      </c>
      <c r="J10" s="267"/>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9" t="s">
        <v>368</v>
      </c>
      <c r="C11" s="269"/>
      <c r="D11" s="269" t="s">
        <v>192</v>
      </c>
      <c r="E11" s="269"/>
      <c r="F11" s="268" t="s">
        <v>38</v>
      </c>
      <c r="G11" s="268"/>
      <c r="H11" s="268"/>
      <c r="I11" s="69" t="s">
        <v>281</v>
      </c>
      <c r="J11" s="224">
        <f>IF($I$2=$AC$2,IF($J$127&gt;0,$D$92*($D$127/($D$127+$D$139)),),)+IF($I$2=$AC$3,IF($J$127&gt;0,$E$92*($E$127/($E$127+$E$139)),),)</f>
        <v>48495</v>
      </c>
      <c r="K11" s="42"/>
      <c r="L11" s="42"/>
      <c r="M11" s="42"/>
      <c r="N11" s="42"/>
      <c r="O11" s="42"/>
      <c r="P11" s="42"/>
      <c r="Q11" s="42"/>
      <c r="R11" s="42"/>
      <c r="S11" s="42"/>
      <c r="T11" s="42"/>
      <c r="U11" s="42"/>
      <c r="V11" s="42"/>
      <c r="W11" s="161"/>
      <c r="X11" s="180">
        <v>24</v>
      </c>
      <c r="Y11" s="177"/>
      <c r="AA11" s="182">
        <v>9</v>
      </c>
    </row>
    <row r="12" spans="1:29" ht="18" customHeight="1" x14ac:dyDescent="0.25">
      <c r="A12" s="45"/>
      <c r="B12" s="269"/>
      <c r="C12" s="269"/>
      <c r="D12" s="269"/>
      <c r="E12" s="269"/>
      <c r="F12" s="268" t="s">
        <v>56</v>
      </c>
      <c r="G12" s="268"/>
      <c r="H12" s="268"/>
      <c r="I12" s="139" t="s">
        <v>320</v>
      </c>
      <c r="J12" s="224">
        <f>IF($J$127&gt;0,SUM($D$92:$I$92)*(SUM($D$127:$I$127)/(SUM($D$127:$I$127,$D$139:$I$139))),)</f>
        <v>310940.40000000002</v>
      </c>
      <c r="K12" s="42"/>
      <c r="L12" s="42"/>
      <c r="M12" s="42"/>
      <c r="N12" s="42"/>
      <c r="O12" s="42"/>
      <c r="P12" s="42"/>
      <c r="Q12" s="42"/>
      <c r="R12" s="42"/>
      <c r="S12" s="42"/>
      <c r="T12" s="42"/>
      <c r="U12" s="42"/>
      <c r="V12" s="42"/>
      <c r="W12" s="161"/>
      <c r="X12" s="180">
        <v>25</v>
      </c>
      <c r="Y12" s="177"/>
      <c r="AA12" s="182">
        <v>10</v>
      </c>
    </row>
    <row r="13" spans="1:29" x14ac:dyDescent="0.25">
      <c r="A13" s="45"/>
      <c r="B13" s="267" t="s">
        <v>39</v>
      </c>
      <c r="C13" s="267"/>
      <c r="D13" s="267" t="s">
        <v>40</v>
      </c>
      <c r="E13" s="267"/>
      <c r="F13" s="267" t="s">
        <v>96</v>
      </c>
      <c r="G13" s="267"/>
      <c r="H13" s="267"/>
      <c r="I13" s="267" t="s">
        <v>273</v>
      </c>
      <c r="J13" s="267"/>
      <c r="K13" s="42"/>
      <c r="L13" s="42"/>
      <c r="M13" s="42"/>
      <c r="N13" s="42"/>
      <c r="O13" s="42"/>
      <c r="P13" s="42"/>
      <c r="Q13" s="42"/>
      <c r="R13" s="42"/>
      <c r="S13" s="42"/>
      <c r="T13" s="42"/>
      <c r="U13" s="42"/>
      <c r="V13" s="42"/>
      <c r="W13" s="161"/>
      <c r="X13" s="161"/>
      <c r="AA13" s="182">
        <v>11</v>
      </c>
    </row>
    <row r="14" spans="1:29" ht="15.75" customHeight="1" x14ac:dyDescent="0.25">
      <c r="A14" s="45"/>
      <c r="B14" s="291" t="s">
        <v>362</v>
      </c>
      <c r="C14" s="292"/>
      <c r="D14" s="291" t="s">
        <v>363</v>
      </c>
      <c r="E14" s="292"/>
      <c r="F14" s="269"/>
      <c r="G14" s="269"/>
      <c r="H14" s="269"/>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93"/>
      <c r="C15" s="294"/>
      <c r="D15" s="293"/>
      <c r="E15" s="294"/>
      <c r="F15" s="269"/>
      <c r="G15" s="269"/>
      <c r="H15" s="269"/>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6" t="s">
        <v>90</v>
      </c>
      <c r="C16" s="286"/>
      <c r="D16" s="295" t="s">
        <v>118</v>
      </c>
      <c r="E16" s="295"/>
      <c r="F16" s="295"/>
      <c r="G16" s="295"/>
      <c r="H16" s="295"/>
      <c r="I16" s="295"/>
      <c r="J16" s="295"/>
      <c r="K16" s="42"/>
      <c r="L16" s="42"/>
      <c r="M16" s="42"/>
      <c r="N16" s="42"/>
      <c r="O16" s="42"/>
      <c r="P16" s="42"/>
      <c r="Q16" s="42"/>
      <c r="R16" s="42"/>
      <c r="S16" s="42"/>
      <c r="T16" s="42"/>
      <c r="U16" s="42"/>
      <c r="V16" s="42"/>
      <c r="W16" s="161"/>
      <c r="X16" s="161"/>
      <c r="AA16" s="182">
        <v>14</v>
      </c>
    </row>
    <row r="17" spans="1:27" ht="102.75" customHeight="1" x14ac:dyDescent="0.25">
      <c r="A17" s="45"/>
      <c r="B17" s="285" t="s">
        <v>369</v>
      </c>
      <c r="C17" s="285"/>
      <c r="D17" s="285"/>
      <c r="E17" s="285"/>
      <c r="F17" s="285"/>
      <c r="G17" s="285"/>
      <c r="H17" s="285"/>
      <c r="I17" s="285"/>
      <c r="J17" s="285"/>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5" t="s">
        <v>370</v>
      </c>
      <c r="C22" s="285"/>
      <c r="D22" s="285" t="s">
        <v>371</v>
      </c>
      <c r="E22" s="285"/>
      <c r="F22" s="285"/>
      <c r="G22" s="285" t="s">
        <v>366</v>
      </c>
      <c r="H22" s="285"/>
      <c r="I22" s="285"/>
      <c r="J22" s="285"/>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9" t="s">
        <v>235</v>
      </c>
      <c r="C29" s="279"/>
      <c r="D29" s="279"/>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52" t="s">
        <v>223</v>
      </c>
      <c r="C36" s="252"/>
      <c r="D36" s="252"/>
      <c r="E36" s="252"/>
      <c r="F36" s="252"/>
      <c r="G36" s="252"/>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84" t="s">
        <v>119</v>
      </c>
      <c r="C37" s="284"/>
      <c r="D37" s="284"/>
      <c r="E37" s="284"/>
      <c r="F37" s="284"/>
      <c r="G37" s="284"/>
      <c r="H37" s="284"/>
      <c r="I37" s="284"/>
      <c r="J37" s="284"/>
      <c r="K37" s="42"/>
      <c r="L37" s="42"/>
      <c r="M37" s="42"/>
      <c r="N37" s="42"/>
      <c r="O37" s="42"/>
      <c r="P37" s="42"/>
      <c r="Q37" s="42"/>
      <c r="R37" s="42"/>
      <c r="S37" s="42"/>
      <c r="T37" s="42"/>
      <c r="U37" s="42"/>
      <c r="V37" s="42"/>
      <c r="X37" s="161"/>
    </row>
    <row r="38" spans="1:34" ht="33" customHeight="1" x14ac:dyDescent="0.25">
      <c r="A38" s="76"/>
      <c r="B38" s="247"/>
      <c r="C38" s="248"/>
      <c r="D38" s="248"/>
      <c r="E38" s="248"/>
      <c r="F38" s="248"/>
      <c r="G38" s="248"/>
      <c r="H38" s="248"/>
      <c r="I38" s="248"/>
      <c r="J38" s="249"/>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2" t="s">
        <v>358</v>
      </c>
      <c r="C40" s="252"/>
      <c r="D40" s="252"/>
      <c r="E40" s="252"/>
      <c r="F40" s="252"/>
      <c r="G40" s="252"/>
      <c r="H40" s="252"/>
      <c r="I40" s="252"/>
      <c r="J40" s="252"/>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2" t="s">
        <v>123</v>
      </c>
      <c r="C42" s="252"/>
      <c r="D42" s="252"/>
      <c r="E42" s="252"/>
      <c r="F42" s="252"/>
      <c r="G42" s="252"/>
      <c r="H42" s="252"/>
      <c r="I42" s="252"/>
      <c r="J42" s="252"/>
      <c r="K42" s="44"/>
      <c r="L42" s="44"/>
      <c r="M42" s="44"/>
      <c r="N42" s="44"/>
      <c r="O42" s="44"/>
      <c r="P42" s="44"/>
      <c r="Q42" s="44"/>
      <c r="R42" s="44"/>
      <c r="S42" s="44"/>
      <c r="T42" s="44"/>
      <c r="U42" s="44"/>
      <c r="V42" s="44"/>
      <c r="W42" s="223" t="s">
        <v>349</v>
      </c>
      <c r="X42" s="162" t="b">
        <v>1</v>
      </c>
    </row>
    <row r="43" spans="1:34" ht="53.25" customHeight="1" x14ac:dyDescent="0.25">
      <c r="A43" s="76"/>
      <c r="B43" s="247"/>
      <c r="C43" s="248"/>
      <c r="D43" s="248"/>
      <c r="E43" s="248"/>
      <c r="F43" s="248"/>
      <c r="G43" s="248"/>
      <c r="H43" s="248"/>
      <c r="I43" s="248"/>
      <c r="J43" s="249"/>
      <c r="K43" s="42"/>
      <c r="L43" s="42"/>
      <c r="M43" s="42"/>
      <c r="N43" s="42"/>
      <c r="O43" s="42"/>
      <c r="P43" s="42"/>
      <c r="Q43" s="42"/>
      <c r="R43" s="42"/>
      <c r="S43" s="42"/>
      <c r="T43" s="42"/>
      <c r="U43" s="42"/>
      <c r="V43" s="42"/>
      <c r="W43" s="161"/>
      <c r="X43" s="161"/>
    </row>
    <row r="44" spans="1:34" s="40" customFormat="1" x14ac:dyDescent="0.25">
      <c r="A44" s="76" t="s">
        <v>144</v>
      </c>
      <c r="B44" s="252" t="s">
        <v>209</v>
      </c>
      <c r="C44" s="252"/>
      <c r="D44" s="252"/>
      <c r="E44" s="252"/>
      <c r="F44" s="252"/>
      <c r="G44" s="252"/>
      <c r="H44" s="252"/>
      <c r="I44" s="252"/>
      <c r="J44" s="252"/>
      <c r="K44" s="44"/>
      <c r="L44" s="44"/>
      <c r="M44" s="44"/>
      <c r="N44" s="44"/>
      <c r="O44" s="44"/>
      <c r="P44" s="44"/>
      <c r="Q44" s="44"/>
      <c r="R44" s="44"/>
      <c r="S44" s="44"/>
      <c r="T44" s="44"/>
      <c r="U44" s="44"/>
      <c r="V44" s="44"/>
      <c r="W44" s="162"/>
      <c r="X44" s="162"/>
    </row>
    <row r="45" spans="1:34" ht="46.5" customHeight="1" x14ac:dyDescent="0.25">
      <c r="A45" s="76"/>
      <c r="B45" s="247"/>
      <c r="C45" s="248"/>
      <c r="D45" s="248"/>
      <c r="E45" s="248"/>
      <c r="F45" s="248"/>
      <c r="G45" s="248"/>
      <c r="H45" s="248"/>
      <c r="I45" s="248"/>
      <c r="J45" s="249"/>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2" t="s">
        <v>124</v>
      </c>
      <c r="C47" s="252"/>
      <c r="D47" s="252"/>
      <c r="E47" s="252"/>
      <c r="F47" s="252"/>
      <c r="G47" s="252"/>
      <c r="H47" s="252"/>
      <c r="I47" s="252"/>
      <c r="J47" s="252"/>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7" t="s">
        <v>285</v>
      </c>
      <c r="C48" s="288"/>
      <c r="D48" s="289" t="s">
        <v>372</v>
      </c>
      <c r="E48" s="289"/>
      <c r="F48" s="289"/>
      <c r="G48" s="289"/>
      <c r="H48" s="289"/>
      <c r="I48" s="289"/>
      <c r="J48" s="290"/>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7" t="s">
        <v>283</v>
      </c>
      <c r="C49" s="288"/>
      <c r="D49" s="289" t="s">
        <v>373</v>
      </c>
      <c r="E49" s="289"/>
      <c r="F49" s="289"/>
      <c r="G49" s="289"/>
      <c r="H49" s="289"/>
      <c r="I49" s="289"/>
      <c r="J49" s="290"/>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7" t="s">
        <v>284</v>
      </c>
      <c r="C50" s="288"/>
      <c r="D50" s="289" t="s">
        <v>364</v>
      </c>
      <c r="E50" s="289"/>
      <c r="F50" s="289"/>
      <c r="G50" s="289"/>
      <c r="H50" s="289"/>
      <c r="I50" s="289"/>
      <c r="J50" s="290"/>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hidden="1"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hidden="1" outlineLevel="1" x14ac:dyDescent="0.25">
      <c r="A57" s="76" t="s">
        <v>151</v>
      </c>
      <c r="B57" s="260" t="s">
        <v>152</v>
      </c>
      <c r="C57" s="260"/>
      <c r="D57" s="260"/>
      <c r="E57" s="260"/>
      <c r="F57" s="260"/>
      <c r="G57" s="260"/>
      <c r="H57" s="260"/>
      <c r="I57" s="260"/>
      <c r="J57" s="260"/>
      <c r="K57" s="42"/>
      <c r="L57" s="42"/>
      <c r="M57" s="42"/>
      <c r="N57" s="42"/>
      <c r="O57" s="42"/>
      <c r="P57" s="42"/>
      <c r="Q57" s="42"/>
      <c r="R57" s="42"/>
      <c r="S57" s="42"/>
      <c r="T57" s="42"/>
      <c r="U57" s="42"/>
      <c r="V57" s="42"/>
      <c r="W57" s="161"/>
      <c r="X57" s="161"/>
      <c r="AA57" s="193" t="s">
        <v>283</v>
      </c>
    </row>
    <row r="58" spans="1:34" ht="63.75" hidden="1" customHeight="1" outlineLevel="1" x14ac:dyDescent="0.25">
      <c r="A58" s="42"/>
      <c r="B58" s="247"/>
      <c r="C58" s="248"/>
      <c r="D58" s="248"/>
      <c r="E58" s="248"/>
      <c r="F58" s="248"/>
      <c r="G58" s="248"/>
      <c r="H58" s="248"/>
      <c r="I58" s="248"/>
      <c r="J58" s="249"/>
      <c r="K58" s="42"/>
      <c r="L58" s="42"/>
      <c r="M58" s="42"/>
      <c r="N58" s="42"/>
      <c r="O58" s="42"/>
      <c r="P58" s="42"/>
      <c r="Q58" s="42"/>
      <c r="R58" s="42"/>
      <c r="S58" s="42"/>
      <c r="T58" s="42"/>
      <c r="U58" s="42"/>
      <c r="V58" s="42"/>
      <c r="W58" s="161"/>
      <c r="X58" s="161"/>
      <c r="AA58" s="193" t="s">
        <v>284</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0" t="s">
        <v>153</v>
      </c>
      <c r="C62" s="260"/>
      <c r="D62" s="260"/>
      <c r="E62" s="260"/>
      <c r="F62" s="260"/>
      <c r="G62" s="260"/>
      <c r="H62" s="260"/>
      <c r="I62" s="260"/>
      <c r="J62" s="260"/>
      <c r="K62" s="42"/>
      <c r="L62" s="42"/>
      <c r="M62" s="42"/>
      <c r="N62" s="42"/>
      <c r="O62" s="42"/>
      <c r="P62" s="42"/>
      <c r="Q62" s="42"/>
      <c r="R62" s="42"/>
      <c r="S62" s="42"/>
      <c r="T62" s="42"/>
      <c r="U62" s="42"/>
      <c r="V62" s="42"/>
      <c r="AA62" s="193" t="s">
        <v>289</v>
      </c>
    </row>
    <row r="63" spans="1:34" ht="27" customHeight="1" outlineLevel="1" x14ac:dyDescent="0.25">
      <c r="A63" s="76"/>
      <c r="B63" s="247"/>
      <c r="C63" s="248"/>
      <c r="D63" s="248"/>
      <c r="E63" s="248"/>
      <c r="F63" s="248"/>
      <c r="G63" s="248"/>
      <c r="H63" s="248"/>
      <c r="I63" s="248"/>
      <c r="J63" s="249"/>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0" t="s">
        <v>156</v>
      </c>
      <c r="C65" s="260"/>
      <c r="D65" s="260"/>
      <c r="E65" s="260"/>
      <c r="F65" s="260"/>
      <c r="G65" s="260"/>
      <c r="H65" s="260"/>
      <c r="I65" s="260"/>
      <c r="J65" s="260"/>
      <c r="K65" s="44"/>
      <c r="L65" s="44"/>
      <c r="M65" s="44"/>
      <c r="N65" s="44"/>
      <c r="O65" s="44"/>
      <c r="P65" s="44"/>
      <c r="Q65" s="44"/>
      <c r="R65" s="44"/>
      <c r="S65" s="44"/>
      <c r="T65" s="44"/>
      <c r="U65" s="44"/>
      <c r="V65" s="44"/>
      <c r="AA65" s="193" t="s">
        <v>291</v>
      </c>
    </row>
    <row r="66" spans="1:27" ht="23.45" customHeight="1" outlineLevel="1" x14ac:dyDescent="0.25">
      <c r="A66" s="76"/>
      <c r="B66" s="57"/>
      <c r="C66" s="251" t="s">
        <v>74</v>
      </c>
      <c r="D66" s="251"/>
      <c r="E66" s="251"/>
      <c r="F66" s="250" t="s">
        <v>362</v>
      </c>
      <c r="G66" s="250"/>
      <c r="H66" s="250"/>
      <c r="I66" s="250"/>
      <c r="J66" s="250"/>
      <c r="K66" s="42"/>
      <c r="L66" s="42"/>
      <c r="M66" s="42"/>
      <c r="N66" s="42"/>
      <c r="O66" s="42"/>
      <c r="P66" s="42"/>
      <c r="Q66" s="42"/>
      <c r="R66" s="42"/>
      <c r="S66" s="42"/>
      <c r="T66" s="42"/>
      <c r="U66" s="42"/>
      <c r="V66" s="42"/>
    </row>
    <row r="67" spans="1:27" ht="23.45" customHeight="1" outlineLevel="1" x14ac:dyDescent="0.25">
      <c r="A67" s="76"/>
      <c r="B67" s="57"/>
      <c r="C67" s="251" t="s">
        <v>75</v>
      </c>
      <c r="D67" s="251"/>
      <c r="E67" s="251"/>
      <c r="F67" s="250" t="s">
        <v>374</v>
      </c>
      <c r="G67" s="250"/>
      <c r="H67" s="250"/>
      <c r="I67" s="250"/>
      <c r="J67" s="250"/>
      <c r="K67" s="42"/>
      <c r="L67" s="42"/>
      <c r="M67" s="42"/>
      <c r="N67" s="42"/>
      <c r="O67" s="42"/>
      <c r="P67" s="42"/>
      <c r="Q67" s="42"/>
      <c r="R67" s="42"/>
      <c r="S67" s="42"/>
      <c r="T67" s="42"/>
      <c r="U67" s="42"/>
      <c r="V67" s="42"/>
    </row>
    <row r="68" spans="1:27" ht="23.45" customHeight="1" outlineLevel="1" x14ac:dyDescent="0.25">
      <c r="A68" s="76"/>
      <c r="B68" s="57"/>
      <c r="C68" s="251" t="s">
        <v>76</v>
      </c>
      <c r="D68" s="251"/>
      <c r="E68" s="251"/>
      <c r="F68" s="250" t="s">
        <v>375</v>
      </c>
      <c r="G68" s="250"/>
      <c r="H68" s="250"/>
      <c r="I68" s="250"/>
      <c r="J68" s="250"/>
      <c r="K68" s="42"/>
      <c r="L68" s="42"/>
      <c r="M68" s="42"/>
      <c r="N68" s="42"/>
      <c r="O68" s="42"/>
      <c r="P68" s="42"/>
      <c r="Q68" s="42"/>
      <c r="R68" s="42"/>
      <c r="S68" s="42"/>
      <c r="T68" s="42"/>
      <c r="U68" s="42"/>
      <c r="V68" s="42"/>
    </row>
    <row r="69" spans="1:27" ht="23.45" customHeight="1" outlineLevel="1" x14ac:dyDescent="0.25">
      <c r="A69" s="76"/>
      <c r="B69" s="57"/>
      <c r="C69" s="251" t="s">
        <v>77</v>
      </c>
      <c r="D69" s="251"/>
      <c r="E69" s="251"/>
      <c r="F69" s="250" t="s">
        <v>365</v>
      </c>
      <c r="G69" s="250"/>
      <c r="H69" s="250"/>
      <c r="I69" s="250"/>
      <c r="J69" s="250"/>
      <c r="K69" s="42"/>
      <c r="L69" s="42"/>
      <c r="M69" s="42"/>
      <c r="N69" s="42"/>
      <c r="O69" s="42"/>
      <c r="P69" s="42"/>
      <c r="Q69" s="42"/>
      <c r="R69" s="42"/>
      <c r="S69" s="42"/>
      <c r="T69" s="42"/>
      <c r="U69" s="42"/>
      <c r="V69" s="42"/>
    </row>
    <row r="70" spans="1:27" ht="23.45" customHeight="1" outlineLevel="1" x14ac:dyDescent="0.25">
      <c r="A70" s="76"/>
      <c r="B70" s="57"/>
      <c r="C70" s="251" t="s">
        <v>78</v>
      </c>
      <c r="D70" s="251"/>
      <c r="E70" s="251"/>
      <c r="F70" s="250" t="s">
        <v>376</v>
      </c>
      <c r="G70" s="250"/>
      <c r="H70" s="250"/>
      <c r="I70" s="250"/>
      <c r="J70" s="250"/>
      <c r="K70" s="42"/>
      <c r="L70" s="42"/>
      <c r="M70" s="42"/>
      <c r="N70" s="42"/>
      <c r="O70" s="42"/>
      <c r="P70" s="42"/>
      <c r="Q70" s="42"/>
      <c r="R70" s="42"/>
      <c r="S70" s="42"/>
      <c r="T70" s="42"/>
      <c r="U70" s="42"/>
      <c r="V70" s="42"/>
    </row>
    <row r="71" spans="1:27" ht="23.45" customHeight="1" outlineLevel="1" x14ac:dyDescent="0.25">
      <c r="A71" s="76"/>
      <c r="B71" s="57"/>
      <c r="C71" s="251" t="s">
        <v>120</v>
      </c>
      <c r="D71" s="251"/>
      <c r="E71" s="251"/>
      <c r="F71" s="250" t="s">
        <v>377</v>
      </c>
      <c r="G71" s="250"/>
      <c r="H71" s="250"/>
      <c r="I71" s="250"/>
      <c r="J71" s="250"/>
      <c r="K71" s="42"/>
      <c r="L71" s="42"/>
      <c r="M71" s="42"/>
      <c r="N71" s="42"/>
      <c r="O71" s="42"/>
      <c r="P71" s="42"/>
      <c r="Q71" s="42"/>
      <c r="R71" s="42"/>
      <c r="S71" s="42"/>
      <c r="T71" s="42"/>
      <c r="U71" s="42"/>
      <c r="V71" s="42"/>
    </row>
    <row r="72" spans="1:27" ht="23.45" customHeight="1" outlineLevel="1" x14ac:dyDescent="0.25">
      <c r="A72" s="76"/>
      <c r="B72" s="57"/>
      <c r="C72" s="251" t="s">
        <v>91</v>
      </c>
      <c r="D72" s="251"/>
      <c r="E72" s="251"/>
      <c r="F72" s="250" t="s">
        <v>379</v>
      </c>
      <c r="G72" s="250"/>
      <c r="H72" s="250"/>
      <c r="I72" s="250"/>
      <c r="J72" s="250"/>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9" t="s">
        <v>157</v>
      </c>
      <c r="C74" s="279"/>
      <c r="D74" s="279"/>
      <c r="E74" s="279"/>
      <c r="F74" s="279"/>
      <c r="G74" s="279"/>
      <c r="H74" s="279"/>
      <c r="I74" s="279"/>
      <c r="J74" s="279"/>
      <c r="K74" s="44"/>
      <c r="L74" s="44"/>
      <c r="M74" s="44"/>
      <c r="N74" s="44"/>
      <c r="O74" s="44"/>
      <c r="P74" s="44"/>
      <c r="Q74" s="44"/>
      <c r="R74" s="44"/>
      <c r="S74" s="44"/>
      <c r="T74" s="44"/>
      <c r="U74" s="44"/>
      <c r="V74" s="44"/>
    </row>
    <row r="75" spans="1:27" ht="26.25" customHeight="1" outlineLevel="1" x14ac:dyDescent="0.25">
      <c r="A75" s="76"/>
      <c r="B75" s="247" t="s">
        <v>192</v>
      </c>
      <c r="C75" s="248"/>
      <c r="D75" s="248"/>
      <c r="E75" s="248"/>
      <c r="F75" s="248"/>
      <c r="G75" s="248"/>
      <c r="H75" s="248"/>
      <c r="I75" s="248"/>
      <c r="J75" s="249"/>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0" t="s">
        <v>159</v>
      </c>
      <c r="C78" s="260"/>
      <c r="D78" s="260"/>
      <c r="E78" s="260"/>
      <c r="F78" s="260"/>
      <c r="G78" s="260"/>
      <c r="H78" s="260"/>
      <c r="I78" s="260"/>
      <c r="J78" s="260"/>
      <c r="K78" s="44"/>
      <c r="L78" s="44"/>
      <c r="M78" s="44"/>
      <c r="N78" s="44"/>
      <c r="O78" s="44"/>
      <c r="P78" s="44"/>
      <c r="Q78" s="44"/>
      <c r="R78" s="44"/>
      <c r="S78" s="44"/>
      <c r="T78" s="44"/>
      <c r="U78" s="44"/>
      <c r="V78" s="44"/>
    </row>
    <row r="79" spans="1:27" ht="27.75" hidden="1" customHeight="1" outlineLevel="1" x14ac:dyDescent="0.25">
      <c r="A79" s="46"/>
      <c r="B79" s="247"/>
      <c r="C79" s="248"/>
      <c r="D79" s="248"/>
      <c r="E79" s="248"/>
      <c r="F79" s="248"/>
      <c r="G79" s="248"/>
      <c r="H79" s="248"/>
      <c r="I79" s="248"/>
      <c r="J79" s="249"/>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2" t="s">
        <v>160</v>
      </c>
      <c r="C83" s="252"/>
      <c r="D83" s="252"/>
      <c r="E83" s="252"/>
      <c r="F83" s="252"/>
      <c r="G83" s="252"/>
      <c r="H83" s="252"/>
      <c r="I83" s="252"/>
      <c r="J83" s="252"/>
      <c r="K83" s="44"/>
      <c r="L83" s="44"/>
      <c r="M83" s="44"/>
      <c r="N83" s="44"/>
      <c r="O83" s="44"/>
      <c r="P83" s="44"/>
      <c r="Q83" s="44"/>
      <c r="R83" s="44"/>
      <c r="S83" s="44"/>
      <c r="T83" s="44"/>
      <c r="U83" s="44"/>
      <c r="V83" s="44"/>
    </row>
    <row r="84" spans="1:22" ht="30" customHeight="1" x14ac:dyDescent="0.25">
      <c r="A84" s="45"/>
      <c r="B84" s="247"/>
      <c r="C84" s="248"/>
      <c r="D84" s="248"/>
      <c r="E84" s="248"/>
      <c r="F84" s="248"/>
      <c r="G84" s="248"/>
      <c r="H84" s="248"/>
      <c r="I84" s="248"/>
      <c r="J84" s="249"/>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2" t="s">
        <v>125</v>
      </c>
      <c r="C88" s="252"/>
      <c r="D88" s="252"/>
      <c r="E88" s="252"/>
      <c r="F88" s="252"/>
      <c r="G88" s="252"/>
      <c r="H88" s="252"/>
      <c r="I88" s="252"/>
      <c r="J88" s="252"/>
      <c r="K88" s="44"/>
      <c r="L88" s="44"/>
      <c r="M88" s="44"/>
      <c r="N88" s="44"/>
      <c r="O88" s="44"/>
      <c r="P88" s="44"/>
      <c r="Q88" s="44"/>
      <c r="R88" s="44"/>
      <c r="S88" s="44"/>
      <c r="T88" s="44"/>
      <c r="U88" s="44"/>
      <c r="V88" s="44"/>
    </row>
    <row r="89" spans="1:22" ht="27.75" customHeight="1" x14ac:dyDescent="0.25">
      <c r="A89" s="53"/>
      <c r="B89" s="283" t="s">
        <v>122</v>
      </c>
      <c r="C89" s="283"/>
      <c r="D89" s="283"/>
      <c r="E89" s="283"/>
      <c r="F89" s="283"/>
      <c r="G89" s="283"/>
      <c r="H89" s="283"/>
      <c r="I89" s="283"/>
      <c r="J89" s="283"/>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9" t="s">
        <v>101</v>
      </c>
      <c r="C91" s="259"/>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8" t="s">
        <v>116</v>
      </c>
      <c r="C92" s="258"/>
      <c r="D92" s="66">
        <f t="shared" ref="D92:I92" si="1">(D127+D139)-SUM(D101)</f>
        <v>48495</v>
      </c>
      <c r="E92" s="66">
        <f t="shared" si="1"/>
        <v>50085</v>
      </c>
      <c r="F92" s="66">
        <f t="shared" si="1"/>
        <v>51287.040000000001</v>
      </c>
      <c r="G92" s="66">
        <f t="shared" si="1"/>
        <v>52489.08</v>
      </c>
      <c r="H92" s="66">
        <f t="shared" si="1"/>
        <v>53691.12</v>
      </c>
      <c r="I92" s="66">
        <f t="shared" si="1"/>
        <v>54893.16</v>
      </c>
      <c r="J92" s="62">
        <f>SUM(D92:I92)</f>
        <v>310940.40000000002</v>
      </c>
      <c r="K92" s="42"/>
      <c r="L92" s="42"/>
      <c r="M92" s="42"/>
      <c r="N92" s="42"/>
      <c r="O92" s="42"/>
      <c r="P92" s="42"/>
      <c r="Q92" s="42"/>
      <c r="R92" s="42"/>
      <c r="S92" s="42"/>
      <c r="T92" s="42"/>
      <c r="U92" s="42"/>
      <c r="V92" s="42"/>
    </row>
    <row r="93" spans="1:22" ht="15" hidden="1" customHeight="1" outlineLevel="1" x14ac:dyDescent="0.25">
      <c r="A93" s="53"/>
      <c r="B93" s="277" t="s">
        <v>237</v>
      </c>
      <c r="C93" s="278"/>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7" t="s">
        <v>238</v>
      </c>
      <c r="C94" s="278"/>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7" t="s">
        <v>239</v>
      </c>
      <c r="C95" s="278"/>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7" t="s">
        <v>240</v>
      </c>
      <c r="C96" s="278"/>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9" t="s">
        <v>0</v>
      </c>
      <c r="C97" s="259"/>
      <c r="D97" s="92"/>
      <c r="E97" s="92"/>
      <c r="F97" s="93"/>
      <c r="G97" s="93"/>
      <c r="H97" s="93"/>
      <c r="I97" s="93"/>
      <c r="J97" s="94"/>
      <c r="K97" s="42"/>
      <c r="L97" s="42"/>
      <c r="M97" s="42"/>
      <c r="N97" s="42"/>
      <c r="O97" s="42"/>
      <c r="P97" s="42"/>
      <c r="Q97" s="42"/>
      <c r="R97" s="42"/>
      <c r="S97" s="42"/>
      <c r="T97" s="42"/>
      <c r="U97" s="42"/>
      <c r="V97" s="42"/>
    </row>
    <row r="98" spans="1:24" x14ac:dyDescent="0.25">
      <c r="A98" s="53"/>
      <c r="B98" s="258" t="s">
        <v>1</v>
      </c>
      <c r="C98" s="258"/>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8" t="s">
        <v>23</v>
      </c>
      <c r="C99" s="258"/>
      <c r="D99" s="246">
        <f>D118*0.1</f>
        <v>6466</v>
      </c>
      <c r="E99" s="246">
        <f t="shared" ref="E99:I99" si="4">E118*0.1</f>
        <v>6678</v>
      </c>
      <c r="F99" s="246">
        <f t="shared" si="4"/>
        <v>6838.2720000000008</v>
      </c>
      <c r="G99" s="246">
        <f t="shared" si="4"/>
        <v>6998.5440000000008</v>
      </c>
      <c r="H99" s="246">
        <f t="shared" si="4"/>
        <v>7158.8160000000007</v>
      </c>
      <c r="I99" s="246">
        <f t="shared" si="4"/>
        <v>7319.0880000000006</v>
      </c>
      <c r="J99" s="62">
        <f t="shared" si="3"/>
        <v>41458.720000000008</v>
      </c>
      <c r="K99" s="42"/>
      <c r="L99" s="42"/>
      <c r="M99" s="42"/>
      <c r="N99" s="42"/>
      <c r="O99" s="42"/>
      <c r="P99" s="42"/>
      <c r="Q99" s="42"/>
      <c r="R99" s="42"/>
      <c r="S99" s="42"/>
      <c r="T99" s="42"/>
      <c r="U99" s="42"/>
      <c r="V99" s="42"/>
    </row>
    <row r="100" spans="1:24" x14ac:dyDescent="0.25">
      <c r="A100" s="53"/>
      <c r="B100" s="256" t="s">
        <v>378</v>
      </c>
      <c r="C100" s="257"/>
      <c r="D100" s="246">
        <f>D118*0.15</f>
        <v>9699</v>
      </c>
      <c r="E100" s="246">
        <f t="shared" ref="E100:I100" si="5">E118*0.15</f>
        <v>10017</v>
      </c>
      <c r="F100" s="246">
        <f t="shared" si="5"/>
        <v>10257.407999999999</v>
      </c>
      <c r="G100" s="246">
        <f t="shared" si="5"/>
        <v>10497.816000000001</v>
      </c>
      <c r="H100" s="246">
        <f t="shared" si="5"/>
        <v>10738.224</v>
      </c>
      <c r="I100" s="246">
        <f t="shared" si="5"/>
        <v>10978.632</v>
      </c>
      <c r="J100" s="62">
        <f t="shared" si="3"/>
        <v>62188.08</v>
      </c>
      <c r="K100" s="42"/>
      <c r="L100" s="42"/>
      <c r="M100" s="42"/>
      <c r="N100" s="42"/>
      <c r="O100" s="42"/>
      <c r="P100" s="42"/>
      <c r="Q100" s="42"/>
      <c r="R100" s="42"/>
      <c r="S100" s="42"/>
      <c r="T100" s="42"/>
      <c r="U100" s="42"/>
      <c r="V100" s="42"/>
    </row>
    <row r="101" spans="1:24" x14ac:dyDescent="0.25">
      <c r="A101" s="53"/>
      <c r="B101" s="255" t="s">
        <v>100</v>
      </c>
      <c r="C101" s="255"/>
      <c r="D101" s="66">
        <f>SUM(D98:D100)</f>
        <v>16165</v>
      </c>
      <c r="E101" s="66">
        <f>SUM(E98:E100)</f>
        <v>16695</v>
      </c>
      <c r="F101" s="66">
        <f t="shared" ref="F101:I101" si="6">SUM(F98:F100)</f>
        <v>17095.68</v>
      </c>
      <c r="G101" s="66">
        <f t="shared" si="6"/>
        <v>17496.36</v>
      </c>
      <c r="H101" s="66">
        <f t="shared" si="6"/>
        <v>17897.04</v>
      </c>
      <c r="I101" s="66">
        <f t="shared" si="6"/>
        <v>18297.72</v>
      </c>
      <c r="J101" s="62">
        <f t="shared" si="3"/>
        <v>103646.80000000002</v>
      </c>
      <c r="K101" s="42"/>
      <c r="L101" s="42"/>
      <c r="M101" s="42"/>
      <c r="N101" s="42"/>
      <c r="O101" s="42"/>
      <c r="P101" s="42"/>
      <c r="Q101" s="42"/>
      <c r="R101" s="42"/>
      <c r="S101" s="42"/>
      <c r="T101" s="42"/>
      <c r="U101" s="42"/>
      <c r="V101" s="42"/>
    </row>
    <row r="102" spans="1:24" s="40" customFormat="1" ht="15.75" thickBot="1" x14ac:dyDescent="0.3">
      <c r="A102" s="72"/>
      <c r="B102" s="254" t="s">
        <v>2</v>
      </c>
      <c r="C102" s="254"/>
      <c r="D102" s="67">
        <f t="shared" ref="D102:I102" si="7">SUM(D92:D96)+D101</f>
        <v>64660</v>
      </c>
      <c r="E102" s="67">
        <f t="shared" si="7"/>
        <v>66780</v>
      </c>
      <c r="F102" s="67">
        <f t="shared" si="7"/>
        <v>68382.720000000001</v>
      </c>
      <c r="G102" s="67">
        <f t="shared" si="7"/>
        <v>69985.440000000002</v>
      </c>
      <c r="H102" s="67">
        <f t="shared" si="7"/>
        <v>71588.160000000003</v>
      </c>
      <c r="I102" s="67">
        <f t="shared" si="7"/>
        <v>73190.880000000005</v>
      </c>
      <c r="J102" s="67">
        <f>SUM(J92:J96)+J101</f>
        <v>414587.20000000007</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3" t="s">
        <v>352</v>
      </c>
      <c r="C104" s="253"/>
      <c r="D104" s="253"/>
      <c r="E104" s="253"/>
      <c r="F104" s="253"/>
      <c r="G104" s="253"/>
      <c r="H104" s="253"/>
      <c r="I104" s="253"/>
      <c r="J104" s="253"/>
      <c r="K104" s="42"/>
      <c r="L104" s="42"/>
      <c r="M104" s="42"/>
      <c r="N104" s="42"/>
      <c r="O104" s="42"/>
      <c r="P104" s="42"/>
      <c r="Q104" s="42"/>
      <c r="R104" s="42"/>
      <c r="S104" s="42"/>
      <c r="T104" s="42"/>
      <c r="U104" s="42"/>
      <c r="V104" s="42"/>
      <c r="W104" s="163" t="s">
        <v>215</v>
      </c>
      <c r="X104" s="163" t="b">
        <v>1</v>
      </c>
    </row>
    <row r="105" spans="1:24" ht="15" customHeight="1" x14ac:dyDescent="0.25">
      <c r="A105" s="53"/>
      <c r="B105" s="283" t="s">
        <v>351</v>
      </c>
      <c r="C105" s="283"/>
      <c r="D105" s="283"/>
      <c r="E105" s="283"/>
      <c r="F105" s="283"/>
      <c r="G105" s="283"/>
      <c r="H105" s="299">
        <v>47492</v>
      </c>
      <c r="I105" s="300"/>
      <c r="K105" s="42"/>
      <c r="L105" s="42"/>
      <c r="M105" s="42"/>
      <c r="N105" s="42"/>
      <c r="O105" s="42"/>
      <c r="P105" s="42"/>
      <c r="Q105" s="42"/>
      <c r="R105" s="42"/>
      <c r="S105" s="42"/>
      <c r="T105" s="42"/>
      <c r="U105" s="42"/>
      <c r="V105" s="42"/>
      <c r="W105" s="163" t="s">
        <v>216</v>
      </c>
      <c r="X105" s="163" t="b">
        <v>0</v>
      </c>
    </row>
    <row r="106" spans="1:24" ht="15" customHeight="1" x14ac:dyDescent="0.25">
      <c r="A106" s="53"/>
      <c r="B106" s="283" t="s">
        <v>357</v>
      </c>
      <c r="C106" s="283"/>
      <c r="D106" s="283"/>
      <c r="E106" s="283"/>
      <c r="F106" s="283"/>
      <c r="G106" s="283"/>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3" t="s">
        <v>129</v>
      </c>
      <c r="C108" s="253"/>
      <c r="D108" s="253"/>
      <c r="E108" s="253"/>
      <c r="F108" s="253"/>
      <c r="G108" s="253"/>
      <c r="H108" s="253"/>
      <c r="I108" s="253"/>
      <c r="J108" s="253"/>
      <c r="K108" s="44"/>
      <c r="L108" s="44"/>
      <c r="M108" s="44"/>
      <c r="N108" s="44"/>
      <c r="O108" s="44"/>
      <c r="P108" s="44"/>
      <c r="Q108" s="44"/>
      <c r="R108" s="44"/>
      <c r="S108" s="44"/>
      <c r="T108" s="44"/>
      <c r="U108" s="44"/>
      <c r="V108" s="44"/>
    </row>
    <row r="109" spans="1:24" ht="30.75" customHeight="1" outlineLevel="1" x14ac:dyDescent="0.25">
      <c r="A109" s="53"/>
      <c r="B109" s="283" t="s">
        <v>121</v>
      </c>
      <c r="C109" s="283"/>
      <c r="D109" s="283"/>
      <c r="E109" s="283"/>
      <c r="F109" s="283"/>
      <c r="G109" s="283"/>
      <c r="H109" s="283"/>
      <c r="I109" s="283"/>
      <c r="J109" s="283"/>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6" t="s">
        <v>109</v>
      </c>
      <c r="C111" s="276"/>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2" t="s">
        <v>25</v>
      </c>
      <c r="C112" s="282"/>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1" t="s">
        <v>27</v>
      </c>
      <c r="C113" s="281"/>
      <c r="D113" s="232"/>
      <c r="E113" s="232"/>
      <c r="F113" s="233">
        <f>E113*(1+$G$112)</f>
        <v>0</v>
      </c>
      <c r="G113" s="233">
        <f>F113*(1+$G$112)</f>
        <v>0</v>
      </c>
      <c r="H113" s="233">
        <f>G113*(1+$H$112)</f>
        <v>0</v>
      </c>
      <c r="I113" s="233">
        <f>H113*(1+$I$112)</f>
        <v>0</v>
      </c>
      <c r="J113" s="234">
        <f t="shared" ref="J113:J126" si="8">SUM(D113:I113)</f>
        <v>0</v>
      </c>
      <c r="K113" s="42"/>
      <c r="L113" s="42"/>
      <c r="M113" s="42"/>
      <c r="N113" s="42"/>
      <c r="O113" s="42"/>
      <c r="P113" s="42"/>
      <c r="Q113" s="42"/>
      <c r="R113" s="42"/>
      <c r="S113" s="42"/>
      <c r="T113" s="42"/>
      <c r="U113" s="42"/>
      <c r="V113" s="42"/>
    </row>
    <row r="114" spans="1:22" s="39" customFormat="1" ht="15.95" customHeight="1" outlineLevel="1" x14ac:dyDescent="0.25">
      <c r="A114" s="53"/>
      <c r="B114" s="280" t="s">
        <v>28</v>
      </c>
      <c r="C114" s="280"/>
      <c r="D114" s="232"/>
      <c r="E114" s="232"/>
      <c r="F114" s="235">
        <f>E114*(1+$G$112)</f>
        <v>0</v>
      </c>
      <c r="G114" s="235">
        <f>F114*(1+$G$112)</f>
        <v>0</v>
      </c>
      <c r="H114" s="235">
        <f>G114*(1+$H$112)</f>
        <v>0</v>
      </c>
      <c r="I114" s="235">
        <f>H114*(1+$I$112)</f>
        <v>0</v>
      </c>
      <c r="J114" s="234">
        <f t="shared" si="8"/>
        <v>0</v>
      </c>
      <c r="K114" s="42"/>
      <c r="L114" s="42"/>
      <c r="M114" s="42"/>
      <c r="N114" s="42"/>
      <c r="O114" s="42"/>
      <c r="P114" s="42"/>
      <c r="Q114" s="42"/>
      <c r="R114" s="42"/>
      <c r="S114" s="42"/>
      <c r="T114" s="42"/>
      <c r="U114" s="42"/>
      <c r="V114" s="42"/>
    </row>
    <row r="115" spans="1:22" s="39" customFormat="1" outlineLevel="1" x14ac:dyDescent="0.25">
      <c r="A115" s="53"/>
      <c r="B115" s="281" t="s">
        <v>103</v>
      </c>
      <c r="C115" s="281"/>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1" t="s">
        <v>99</v>
      </c>
      <c r="C116" s="281"/>
      <c r="D116" s="244">
        <v>530</v>
      </c>
      <c r="E116" s="244">
        <v>534.24</v>
      </c>
      <c r="F116" s="245">
        <f>E116</f>
        <v>534.24</v>
      </c>
      <c r="G116" s="245">
        <f>F116</f>
        <v>534.24</v>
      </c>
      <c r="H116" s="245">
        <f t="shared" ref="H116:I116" si="9">G116</f>
        <v>534.24</v>
      </c>
      <c r="I116" s="245">
        <f t="shared" si="9"/>
        <v>534.24</v>
      </c>
      <c r="J116" s="234"/>
      <c r="K116" s="42"/>
      <c r="L116" s="42"/>
      <c r="M116" s="42"/>
      <c r="N116" s="42"/>
      <c r="O116" s="42"/>
      <c r="P116" s="42"/>
      <c r="Q116" s="42"/>
      <c r="R116" s="42"/>
      <c r="S116" s="42"/>
      <c r="T116" s="42"/>
      <c r="U116" s="42"/>
      <c r="V116" s="42"/>
    </row>
    <row r="117" spans="1:22" s="39" customFormat="1" outlineLevel="1" x14ac:dyDescent="0.25">
      <c r="A117" s="53"/>
      <c r="B117" s="281" t="s">
        <v>98</v>
      </c>
      <c r="C117" s="281"/>
      <c r="D117" s="232">
        <v>122</v>
      </c>
      <c r="E117" s="232">
        <v>125</v>
      </c>
      <c r="F117" s="235">
        <f t="shared" ref="F117:I117" si="10">ROUND(E117*(1+F112),0)</f>
        <v>128</v>
      </c>
      <c r="G117" s="235">
        <f t="shared" si="10"/>
        <v>131</v>
      </c>
      <c r="H117" s="235">
        <f t="shared" si="10"/>
        <v>134</v>
      </c>
      <c r="I117" s="235">
        <f t="shared" si="10"/>
        <v>137</v>
      </c>
      <c r="J117" s="234"/>
      <c r="K117" s="42"/>
      <c r="L117" s="42"/>
      <c r="M117" s="42"/>
      <c r="N117" s="42"/>
      <c r="O117" s="42"/>
      <c r="P117" s="42"/>
      <c r="Q117" s="42"/>
      <c r="R117" s="42"/>
      <c r="S117" s="42"/>
      <c r="T117" s="42"/>
      <c r="U117" s="42"/>
      <c r="V117" s="42"/>
    </row>
    <row r="118" spans="1:22" s="39" customFormat="1" outlineLevel="1" x14ac:dyDescent="0.25">
      <c r="A118" s="53"/>
      <c r="B118" s="281" t="s">
        <v>97</v>
      </c>
      <c r="C118" s="281"/>
      <c r="D118" s="235">
        <f>D116*D117</f>
        <v>64660</v>
      </c>
      <c r="E118" s="235">
        <f>E116*E117</f>
        <v>66780</v>
      </c>
      <c r="F118" s="235">
        <f t="shared" ref="F118" si="11">F116*F117</f>
        <v>68382.720000000001</v>
      </c>
      <c r="G118" s="235">
        <f t="shared" ref="G118:I118" si="12">G116*G117</f>
        <v>69985.440000000002</v>
      </c>
      <c r="H118" s="235">
        <f t="shared" si="12"/>
        <v>71588.160000000003</v>
      </c>
      <c r="I118" s="235">
        <f t="shared" si="12"/>
        <v>73190.880000000005</v>
      </c>
      <c r="J118" s="234">
        <f t="shared" si="8"/>
        <v>414587.20000000007</v>
      </c>
      <c r="K118" s="42"/>
      <c r="L118" s="42"/>
      <c r="M118" s="42"/>
      <c r="N118" s="42"/>
      <c r="O118" s="42"/>
      <c r="P118" s="42"/>
      <c r="Q118" s="42"/>
      <c r="R118" s="42"/>
      <c r="S118" s="42"/>
      <c r="T118" s="42"/>
      <c r="U118" s="42"/>
      <c r="V118" s="42"/>
    </row>
    <row r="119" spans="1:22" s="39" customFormat="1" outlineLevel="1" x14ac:dyDescent="0.25">
      <c r="A119" s="53"/>
      <c r="B119" s="281" t="s">
        <v>88</v>
      </c>
      <c r="C119" s="281"/>
      <c r="D119" s="232"/>
      <c r="E119" s="232"/>
      <c r="F119" s="235">
        <f t="shared" ref="F119:G122" si="13">E119*(1+$G$112)</f>
        <v>0</v>
      </c>
      <c r="G119" s="235">
        <f t="shared" si="13"/>
        <v>0</v>
      </c>
      <c r="H119" s="235">
        <f t="shared" ref="H119:H122" si="14">G119*(1+$H$112)</f>
        <v>0</v>
      </c>
      <c r="I119" s="235">
        <f t="shared" ref="I119:I122" si="15">H119*(1+$I$112)</f>
        <v>0</v>
      </c>
      <c r="J119" s="234"/>
      <c r="K119" s="42"/>
      <c r="L119" s="42"/>
      <c r="M119" s="42"/>
      <c r="N119" s="42"/>
      <c r="O119" s="42"/>
      <c r="P119" s="42"/>
      <c r="Q119" s="42"/>
      <c r="R119" s="42"/>
      <c r="S119" s="42"/>
      <c r="T119" s="42"/>
      <c r="U119" s="42"/>
      <c r="V119" s="42"/>
    </row>
    <row r="120" spans="1:22" s="39" customFormat="1" outlineLevel="1" x14ac:dyDescent="0.25">
      <c r="A120" s="53"/>
      <c r="B120" s="281" t="s">
        <v>89</v>
      </c>
      <c r="C120" s="281"/>
      <c r="D120" s="232"/>
      <c r="E120" s="232"/>
      <c r="F120" s="235">
        <f t="shared" si="13"/>
        <v>0</v>
      </c>
      <c r="G120" s="235">
        <f t="shared" si="13"/>
        <v>0</v>
      </c>
      <c r="H120" s="235">
        <f t="shared" si="14"/>
        <v>0</v>
      </c>
      <c r="I120" s="235">
        <f t="shared" si="15"/>
        <v>0</v>
      </c>
      <c r="J120" s="234"/>
      <c r="K120" s="42"/>
      <c r="L120" s="42"/>
      <c r="M120" s="42"/>
      <c r="N120" s="42"/>
      <c r="O120" s="42"/>
      <c r="P120" s="42"/>
      <c r="Q120" s="42"/>
      <c r="R120" s="42"/>
      <c r="S120" s="42"/>
      <c r="T120" s="42"/>
      <c r="U120" s="42"/>
      <c r="V120" s="42"/>
    </row>
    <row r="121" spans="1:22" s="39" customFormat="1" outlineLevel="1" x14ac:dyDescent="0.25">
      <c r="A121" s="53"/>
      <c r="B121" s="256" t="s">
        <v>280</v>
      </c>
      <c r="C121" s="257"/>
      <c r="D121" s="232"/>
      <c r="E121" s="232"/>
      <c r="F121" s="235">
        <f t="shared" si="13"/>
        <v>0</v>
      </c>
      <c r="G121" s="235">
        <f t="shared" si="13"/>
        <v>0</v>
      </c>
      <c r="H121" s="235">
        <f t="shared" si="14"/>
        <v>0</v>
      </c>
      <c r="I121" s="235">
        <f t="shared" si="15"/>
        <v>0</v>
      </c>
      <c r="J121" s="234"/>
      <c r="K121" s="42"/>
      <c r="L121" s="42"/>
      <c r="M121" s="42"/>
      <c r="N121" s="42"/>
      <c r="O121" s="42"/>
      <c r="P121" s="42"/>
      <c r="Q121" s="42"/>
      <c r="R121" s="42"/>
      <c r="S121" s="42"/>
      <c r="T121" s="42"/>
      <c r="U121" s="42"/>
      <c r="V121" s="42"/>
    </row>
    <row r="122" spans="1:22" s="39" customFormat="1" outlineLevel="1" x14ac:dyDescent="0.25">
      <c r="A122" s="53"/>
      <c r="B122" s="256" t="s">
        <v>280</v>
      </c>
      <c r="C122" s="257"/>
      <c r="D122" s="232"/>
      <c r="E122" s="232"/>
      <c r="F122" s="235">
        <f t="shared" si="13"/>
        <v>0</v>
      </c>
      <c r="G122" s="235">
        <f t="shared" si="13"/>
        <v>0</v>
      </c>
      <c r="H122" s="235">
        <f t="shared" si="14"/>
        <v>0</v>
      </c>
      <c r="I122" s="235">
        <f t="shared" si="15"/>
        <v>0</v>
      </c>
      <c r="J122" s="234"/>
      <c r="K122" s="42"/>
      <c r="L122" s="42"/>
      <c r="M122" s="42"/>
      <c r="N122" s="42"/>
      <c r="O122" s="42"/>
      <c r="P122" s="42"/>
      <c r="Q122" s="42"/>
      <c r="R122" s="42"/>
      <c r="S122" s="42"/>
      <c r="T122" s="42"/>
      <c r="U122" s="42"/>
      <c r="V122" s="42"/>
    </row>
    <row r="123" spans="1:22" s="39" customFormat="1" outlineLevel="1" x14ac:dyDescent="0.25">
      <c r="A123" s="53"/>
      <c r="B123" s="281" t="s">
        <v>104</v>
      </c>
      <c r="C123" s="281"/>
      <c r="D123" s="235">
        <f>SUM(D118:D122)</f>
        <v>64660</v>
      </c>
      <c r="E123" s="235">
        <f>SUM(E118:E122)</f>
        <v>66780</v>
      </c>
      <c r="F123" s="235">
        <f t="shared" ref="F123" si="16">SUM(F118:F122)</f>
        <v>68382.720000000001</v>
      </c>
      <c r="G123" s="235">
        <f t="shared" ref="G123:H123" si="17">SUM(G118:G122)</f>
        <v>69985.440000000002</v>
      </c>
      <c r="H123" s="235">
        <f t="shared" si="17"/>
        <v>71588.160000000003</v>
      </c>
      <c r="I123" s="235">
        <f>SUM(I118:I122)</f>
        <v>73190.880000000005</v>
      </c>
      <c r="J123" s="234">
        <f t="shared" si="8"/>
        <v>414587.20000000007</v>
      </c>
      <c r="K123" s="42"/>
      <c r="L123" s="42"/>
      <c r="M123" s="42"/>
      <c r="N123" s="42"/>
      <c r="O123" s="42"/>
      <c r="P123" s="42"/>
      <c r="Q123" s="42"/>
      <c r="R123" s="42"/>
      <c r="S123" s="42"/>
      <c r="T123" s="42"/>
      <c r="U123" s="42"/>
      <c r="V123" s="42"/>
    </row>
    <row r="124" spans="1:22" s="39" customFormat="1" ht="15" customHeight="1" outlineLevel="1" x14ac:dyDescent="0.25">
      <c r="A124" s="53"/>
      <c r="B124" s="256" t="s">
        <v>105</v>
      </c>
      <c r="C124" s="257"/>
      <c r="D124" s="232"/>
      <c r="E124" s="232"/>
      <c r="F124" s="235">
        <f t="shared" ref="F124:G126" si="18">E124*(1+$G$112)</f>
        <v>0</v>
      </c>
      <c r="G124" s="235">
        <f t="shared" si="18"/>
        <v>0</v>
      </c>
      <c r="H124" s="235">
        <f t="shared" ref="H124:H126" si="19">G124*(1+$H$112)</f>
        <v>0</v>
      </c>
      <c r="I124" s="235">
        <f t="shared" ref="I124:I126" si="20">H124*(1+$I$112)</f>
        <v>0</v>
      </c>
      <c r="J124" s="234">
        <f t="shared" si="8"/>
        <v>0</v>
      </c>
      <c r="K124" s="42"/>
      <c r="L124" s="42"/>
      <c r="M124" s="42"/>
      <c r="N124" s="42"/>
      <c r="O124" s="42"/>
      <c r="P124" s="42"/>
      <c r="Q124" s="42"/>
      <c r="R124" s="42"/>
      <c r="S124" s="42"/>
      <c r="T124" s="42"/>
      <c r="U124" s="42"/>
      <c r="V124" s="42"/>
    </row>
    <row r="125" spans="1:22" s="39" customFormat="1" ht="15" customHeight="1" outlineLevel="1" x14ac:dyDescent="0.25">
      <c r="A125" s="53"/>
      <c r="B125" s="256" t="s">
        <v>105</v>
      </c>
      <c r="C125" s="257"/>
      <c r="D125" s="232"/>
      <c r="E125" s="232"/>
      <c r="F125" s="235">
        <f t="shared" si="18"/>
        <v>0</v>
      </c>
      <c r="G125" s="235">
        <f t="shared" si="18"/>
        <v>0</v>
      </c>
      <c r="H125" s="235">
        <f t="shared" si="19"/>
        <v>0</v>
      </c>
      <c r="I125" s="235">
        <f t="shared" si="20"/>
        <v>0</v>
      </c>
      <c r="J125" s="234">
        <f t="shared" si="8"/>
        <v>0</v>
      </c>
      <c r="K125" s="42"/>
      <c r="L125" s="42"/>
      <c r="M125" s="42"/>
      <c r="N125" s="42"/>
      <c r="O125" s="42"/>
      <c r="P125" s="42"/>
      <c r="Q125" s="42"/>
      <c r="R125" s="42"/>
      <c r="S125" s="42"/>
      <c r="T125" s="42"/>
      <c r="U125" s="42"/>
      <c r="V125" s="42"/>
    </row>
    <row r="126" spans="1:22" s="39" customFormat="1" ht="15" customHeight="1" outlineLevel="1" x14ac:dyDescent="0.25">
      <c r="A126" s="53"/>
      <c r="B126" s="256" t="s">
        <v>105</v>
      </c>
      <c r="C126" s="257"/>
      <c r="D126" s="232"/>
      <c r="E126" s="232"/>
      <c r="F126" s="235">
        <f t="shared" si="18"/>
        <v>0</v>
      </c>
      <c r="G126" s="235">
        <f t="shared" si="18"/>
        <v>0</v>
      </c>
      <c r="H126" s="235">
        <f t="shared" si="19"/>
        <v>0</v>
      </c>
      <c r="I126" s="235">
        <f t="shared" si="20"/>
        <v>0</v>
      </c>
      <c r="J126" s="234">
        <f t="shared" si="8"/>
        <v>0</v>
      </c>
      <c r="K126" s="42"/>
      <c r="L126" s="42"/>
      <c r="M126" s="42"/>
      <c r="N126" s="42"/>
      <c r="O126" s="42"/>
      <c r="P126" s="42"/>
      <c r="Q126" s="42"/>
      <c r="R126" s="42"/>
      <c r="S126" s="42"/>
      <c r="T126" s="42"/>
      <c r="U126" s="42"/>
      <c r="V126" s="42"/>
    </row>
    <row r="127" spans="1:22" s="41" customFormat="1" ht="15.75" outlineLevel="1" thickBot="1" x14ac:dyDescent="0.3">
      <c r="A127" s="72"/>
      <c r="B127" s="254" t="s">
        <v>108</v>
      </c>
      <c r="C127" s="254"/>
      <c r="D127" s="238">
        <f t="shared" ref="D127:J127" si="21">D113+D114+D123+D124+D126+D125</f>
        <v>64660</v>
      </c>
      <c r="E127" s="238">
        <f t="shared" si="21"/>
        <v>66780</v>
      </c>
      <c r="F127" s="238">
        <f t="shared" si="21"/>
        <v>68382.720000000001</v>
      </c>
      <c r="G127" s="238">
        <f t="shared" si="21"/>
        <v>69985.440000000002</v>
      </c>
      <c r="H127" s="238">
        <f t="shared" si="21"/>
        <v>71588.160000000003</v>
      </c>
      <c r="I127" s="238">
        <f t="shared" si="21"/>
        <v>73190.880000000005</v>
      </c>
      <c r="J127" s="238">
        <f t="shared" si="21"/>
        <v>414587.20000000007</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3" t="s">
        <v>145</v>
      </c>
      <c r="C130" s="253"/>
      <c r="D130" s="253"/>
      <c r="E130" s="253"/>
      <c r="F130" s="253"/>
      <c r="G130" s="253"/>
      <c r="H130" s="253"/>
      <c r="I130" s="253"/>
      <c r="J130" s="253"/>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76" t="s">
        <v>110</v>
      </c>
      <c r="C132" s="276"/>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98" t="s">
        <v>211</v>
      </c>
      <c r="C133" s="298"/>
      <c r="D133" s="241"/>
      <c r="E133" s="241"/>
      <c r="F133" s="241"/>
      <c r="G133" s="241"/>
      <c r="H133" s="241"/>
      <c r="I133" s="241"/>
      <c r="J133" s="243">
        <f t="shared" ref="J133:J138" si="22">SUM(D133:I133)</f>
        <v>0</v>
      </c>
      <c r="K133" s="42"/>
      <c r="L133" s="42"/>
      <c r="M133" s="42"/>
      <c r="N133" s="42"/>
      <c r="O133" s="42"/>
      <c r="P133" s="42"/>
      <c r="Q133" s="42"/>
      <c r="R133" s="42"/>
      <c r="S133" s="42"/>
      <c r="T133" s="42"/>
      <c r="U133" s="42"/>
      <c r="V133" s="42"/>
    </row>
    <row r="134" spans="1:26" hidden="1" outlineLevel="1" x14ac:dyDescent="0.25">
      <c r="A134" s="53"/>
      <c r="B134" s="298" t="s">
        <v>212</v>
      </c>
      <c r="C134" s="298"/>
      <c r="D134" s="241"/>
      <c r="E134" s="241"/>
      <c r="F134" s="241"/>
      <c r="G134" s="241"/>
      <c r="H134" s="241"/>
      <c r="I134" s="241"/>
      <c r="J134" s="243">
        <f t="shared" si="22"/>
        <v>0</v>
      </c>
      <c r="K134" s="42"/>
      <c r="L134" s="42"/>
      <c r="M134" s="42"/>
      <c r="N134" s="42"/>
      <c r="O134" s="42"/>
      <c r="P134" s="42"/>
      <c r="Q134" s="42"/>
      <c r="R134" s="42"/>
      <c r="S134" s="42"/>
      <c r="T134" s="42"/>
      <c r="U134" s="42"/>
      <c r="V134" s="42"/>
    </row>
    <row r="135" spans="1:26" hidden="1" outlineLevel="1" x14ac:dyDescent="0.25">
      <c r="A135" s="53"/>
      <c r="B135" s="298" t="s">
        <v>210</v>
      </c>
      <c r="C135" s="298"/>
      <c r="D135" s="241"/>
      <c r="E135" s="241"/>
      <c r="F135" s="241"/>
      <c r="G135" s="241"/>
      <c r="H135" s="241"/>
      <c r="I135" s="241"/>
      <c r="J135" s="243">
        <f t="shared" si="22"/>
        <v>0</v>
      </c>
      <c r="K135" s="42"/>
      <c r="L135" s="42"/>
      <c r="M135" s="42"/>
      <c r="N135" s="42"/>
      <c r="O135" s="42"/>
      <c r="P135" s="42"/>
      <c r="Q135" s="42"/>
      <c r="R135" s="42"/>
      <c r="S135" s="42"/>
      <c r="T135" s="42"/>
      <c r="U135" s="42"/>
      <c r="V135" s="42"/>
      <c r="Z135" s="191"/>
    </row>
    <row r="136" spans="1:26" hidden="1" outlineLevel="1" x14ac:dyDescent="0.25">
      <c r="A136" s="53"/>
      <c r="B136" s="298" t="s">
        <v>106</v>
      </c>
      <c r="C136" s="298"/>
      <c r="D136" s="241"/>
      <c r="E136" s="241"/>
      <c r="F136" s="241"/>
      <c r="G136" s="241"/>
      <c r="H136" s="241"/>
      <c r="I136" s="241"/>
      <c r="J136" s="243">
        <f t="shared" si="22"/>
        <v>0</v>
      </c>
      <c r="K136" s="42"/>
      <c r="L136" s="42"/>
      <c r="M136" s="42"/>
      <c r="N136" s="42"/>
      <c r="O136" s="42"/>
      <c r="P136" s="42"/>
      <c r="Q136" s="42"/>
      <c r="R136" s="42"/>
      <c r="S136" s="42"/>
      <c r="T136" s="42"/>
      <c r="U136" s="42"/>
      <c r="V136" s="42"/>
      <c r="Z136" s="191"/>
    </row>
    <row r="137" spans="1:26" hidden="1" outlineLevel="1" x14ac:dyDescent="0.25">
      <c r="A137" s="53"/>
      <c r="B137" s="298" t="s">
        <v>107</v>
      </c>
      <c r="C137" s="298"/>
      <c r="D137" s="241"/>
      <c r="E137" s="241"/>
      <c r="F137" s="241"/>
      <c r="G137" s="241"/>
      <c r="H137" s="241"/>
      <c r="I137" s="241"/>
      <c r="J137" s="243">
        <f t="shared" si="22"/>
        <v>0</v>
      </c>
      <c r="K137" s="42"/>
      <c r="L137" s="42"/>
      <c r="M137" s="42"/>
      <c r="N137" s="42"/>
      <c r="O137" s="42"/>
      <c r="P137" s="42"/>
      <c r="Q137" s="42"/>
      <c r="R137" s="42"/>
      <c r="S137" s="42"/>
      <c r="T137" s="42"/>
      <c r="U137" s="42"/>
      <c r="V137" s="42"/>
    </row>
    <row r="138" spans="1:26" hidden="1" outlineLevel="1" x14ac:dyDescent="0.25">
      <c r="A138" s="53"/>
      <c r="B138" s="256" t="s">
        <v>105</v>
      </c>
      <c r="C138" s="257"/>
      <c r="D138" s="241"/>
      <c r="E138" s="241"/>
      <c r="F138" s="241"/>
      <c r="G138" s="241"/>
      <c r="H138" s="241"/>
      <c r="I138" s="241"/>
      <c r="J138" s="243">
        <f t="shared" si="22"/>
        <v>0</v>
      </c>
      <c r="K138" s="42"/>
      <c r="L138" s="42"/>
      <c r="M138" s="42"/>
      <c r="N138" s="42"/>
      <c r="O138" s="42"/>
      <c r="P138" s="42"/>
      <c r="Q138" s="42"/>
      <c r="R138" s="42"/>
      <c r="S138" s="42"/>
      <c r="T138" s="42"/>
      <c r="U138" s="42"/>
      <c r="V138" s="42"/>
    </row>
    <row r="139" spans="1:26" s="40" customFormat="1" ht="15.75" hidden="1" outlineLevel="1" thickBot="1" x14ac:dyDescent="0.3">
      <c r="A139" s="72"/>
      <c r="B139" s="296" t="s">
        <v>113</v>
      </c>
      <c r="C139" s="296"/>
      <c r="D139" s="242">
        <f>SUM(D133:D138)</f>
        <v>0</v>
      </c>
      <c r="E139" s="242">
        <f t="shared" ref="E139:J139" si="23">SUM(E133:E138)</f>
        <v>0</v>
      </c>
      <c r="F139" s="242">
        <f t="shared" si="23"/>
        <v>0</v>
      </c>
      <c r="G139" s="242">
        <f t="shared" si="23"/>
        <v>0</v>
      </c>
      <c r="H139" s="242">
        <f t="shared" si="23"/>
        <v>0</v>
      </c>
      <c r="I139" s="242">
        <f t="shared" si="23"/>
        <v>0</v>
      </c>
      <c r="J139" s="242">
        <f t="shared" si="23"/>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7" t="s">
        <v>367</v>
      </c>
      <c r="C145" s="248"/>
      <c r="D145" s="248"/>
      <c r="E145" s="248"/>
      <c r="F145" s="248"/>
      <c r="G145" s="248"/>
      <c r="H145" s="248"/>
      <c r="I145" s="248"/>
      <c r="J145" s="249"/>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D99:I99" name="Range7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8" t="s">
        <v>34</v>
      </c>
      <c r="B2" s="428"/>
      <c r="C2" s="428" t="s">
        <v>35</v>
      </c>
      <c r="D2" s="428"/>
      <c r="E2" s="433" t="s">
        <v>36</v>
      </c>
      <c r="F2" s="434"/>
      <c r="G2" s="434"/>
      <c r="H2" s="442" t="s">
        <v>41</v>
      </c>
      <c r="I2" s="442"/>
    </row>
    <row r="3" spans="1:9" x14ac:dyDescent="0.25">
      <c r="A3" s="431"/>
      <c r="B3" s="431"/>
      <c r="C3" s="431"/>
      <c r="D3" s="431"/>
      <c r="E3" s="435"/>
      <c r="F3" s="435"/>
      <c r="G3" s="435"/>
      <c r="H3" s="443">
        <f>I64</f>
        <v>1049869</v>
      </c>
      <c r="I3" s="444"/>
    </row>
    <row r="4" spans="1:9" x14ac:dyDescent="0.25">
      <c r="A4" s="431"/>
      <c r="B4" s="431"/>
      <c r="C4" s="431"/>
      <c r="D4" s="431"/>
      <c r="E4" s="436"/>
      <c r="F4" s="431"/>
      <c r="G4" s="431"/>
      <c r="H4" s="445"/>
      <c r="I4" s="446"/>
    </row>
    <row r="5" spans="1:9" ht="23.1" customHeight="1" x14ac:dyDescent="0.25">
      <c r="A5" s="415" t="s">
        <v>57</v>
      </c>
      <c r="B5" s="416"/>
      <c r="C5" s="26"/>
      <c r="D5" s="26"/>
      <c r="E5" s="26"/>
      <c r="F5" s="26"/>
      <c r="G5" s="26"/>
      <c r="H5" s="26"/>
      <c r="I5" s="27"/>
    </row>
    <row r="6" spans="1:9" ht="114" customHeight="1" x14ac:dyDescent="0.25">
      <c r="A6" s="425"/>
      <c r="B6" s="425"/>
      <c r="C6" s="425"/>
      <c r="D6" s="425"/>
      <c r="E6" s="425"/>
      <c r="F6" s="425"/>
      <c r="G6" s="425"/>
      <c r="H6" s="425"/>
      <c r="I6" s="426"/>
    </row>
    <row r="7" spans="1:9" x14ac:dyDescent="0.25">
      <c r="A7" s="420" t="s">
        <v>53</v>
      </c>
      <c r="B7" s="421"/>
      <c r="C7" s="421"/>
      <c r="D7" s="28"/>
      <c r="E7" s="29"/>
      <c r="F7" s="29"/>
      <c r="G7" s="29"/>
      <c r="H7" s="29"/>
      <c r="I7" s="30"/>
    </row>
    <row r="8" spans="1:9" x14ac:dyDescent="0.25">
      <c r="A8" s="422" t="s">
        <v>45</v>
      </c>
      <c r="B8" s="423"/>
      <c r="C8" s="423"/>
      <c r="D8" s="42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1"/>
      <c r="B12" s="412"/>
      <c r="C12" s="412"/>
      <c r="D12" s="412"/>
      <c r="E12" s="412"/>
      <c r="F12" s="412"/>
      <c r="G12" s="412"/>
      <c r="H12" s="412"/>
      <c r="I12" s="413"/>
    </row>
    <row r="13" spans="1:9" ht="16.5" x14ac:dyDescent="0.25">
      <c r="A13" s="34"/>
      <c r="B13" s="34"/>
      <c r="C13" s="34"/>
      <c r="D13" s="34"/>
      <c r="E13" s="34"/>
      <c r="F13" s="34"/>
      <c r="G13" s="34"/>
      <c r="H13" s="34"/>
      <c r="I13" s="34"/>
    </row>
    <row r="14" spans="1:9" ht="23.1" customHeight="1" x14ac:dyDescent="0.25">
      <c r="A14" s="414" t="s">
        <v>61</v>
      </c>
      <c r="B14" s="414"/>
      <c r="C14" s="414"/>
      <c r="D14" s="414"/>
      <c r="E14" s="414"/>
      <c r="F14" s="414"/>
      <c r="G14" s="414"/>
      <c r="H14" s="414"/>
      <c r="I14" s="414"/>
    </row>
    <row r="15" spans="1:9" ht="16.5" x14ac:dyDescent="0.25">
      <c r="A15" s="34"/>
      <c r="B15" s="34"/>
      <c r="C15" s="34"/>
      <c r="D15" s="34"/>
      <c r="E15" s="34"/>
      <c r="F15" s="34"/>
      <c r="G15" s="34"/>
      <c r="H15" s="34"/>
      <c r="I15" s="34"/>
    </row>
    <row r="16" spans="1:9" ht="57" customHeight="1" x14ac:dyDescent="0.25">
      <c r="A16" s="411"/>
      <c r="B16" s="412"/>
      <c r="C16" s="412"/>
      <c r="D16" s="412"/>
      <c r="E16" s="412"/>
      <c r="F16" s="412"/>
      <c r="G16" s="412"/>
      <c r="H16" s="412"/>
      <c r="I16" s="413"/>
    </row>
    <row r="17" spans="1:9" ht="8.1" customHeight="1" x14ac:dyDescent="0.25">
      <c r="A17" s="34"/>
      <c r="B17" s="34"/>
      <c r="C17" s="34"/>
      <c r="D17" s="34"/>
      <c r="E17" s="34"/>
      <c r="F17" s="34"/>
      <c r="G17" s="34"/>
      <c r="H17" s="34"/>
      <c r="I17" s="34"/>
    </row>
    <row r="18" spans="1:9" ht="15" customHeight="1" x14ac:dyDescent="0.25">
      <c r="A18" s="414" t="s">
        <v>63</v>
      </c>
      <c r="B18" s="414"/>
      <c r="C18" s="414"/>
      <c r="D18" s="414"/>
      <c r="E18" s="414"/>
      <c r="F18" s="414"/>
      <c r="G18" s="414"/>
      <c r="H18" s="414"/>
      <c r="I18" s="414"/>
    </row>
    <row r="19" spans="1:9" ht="16.5" x14ac:dyDescent="0.25">
      <c r="A19" s="34"/>
      <c r="B19" s="34"/>
      <c r="C19" s="34"/>
      <c r="D19" s="34"/>
      <c r="E19" s="34"/>
      <c r="F19" s="34"/>
      <c r="G19" s="34"/>
      <c r="H19" s="34"/>
      <c r="I19" s="34"/>
    </row>
    <row r="20" spans="1:9" ht="33" customHeight="1" x14ac:dyDescent="0.25">
      <c r="A20" s="411"/>
      <c r="B20" s="412"/>
      <c r="C20" s="412"/>
      <c r="D20" s="412"/>
      <c r="E20" s="412"/>
      <c r="F20" s="412"/>
      <c r="G20" s="412"/>
      <c r="H20" s="412"/>
      <c r="I20" s="413"/>
    </row>
    <row r="21" spans="1:9" x14ac:dyDescent="0.25">
      <c r="A21" s="427" t="s">
        <v>65</v>
      </c>
      <c r="B21" s="427"/>
      <c r="C21" s="427"/>
      <c r="D21" s="427"/>
      <c r="E21" s="427"/>
      <c r="F21" s="427"/>
      <c r="G21" s="427"/>
      <c r="H21" s="427"/>
      <c r="I21" s="427"/>
    </row>
    <row r="22" spans="1:9" x14ac:dyDescent="0.25">
      <c r="A22" s="414"/>
      <c r="B22" s="414"/>
      <c r="C22" s="414"/>
      <c r="D22" s="414"/>
      <c r="E22" s="414"/>
      <c r="F22" s="414"/>
      <c r="G22" s="414"/>
      <c r="H22" s="414"/>
      <c r="I22" s="414"/>
    </row>
    <row r="23" spans="1:9" ht="16.5" x14ac:dyDescent="0.25">
      <c r="A23" s="34"/>
      <c r="B23" s="34"/>
      <c r="C23" s="34"/>
      <c r="D23" s="34"/>
      <c r="E23" s="34"/>
      <c r="F23" s="34"/>
      <c r="G23" s="34"/>
      <c r="H23" s="34"/>
      <c r="I23" s="34"/>
    </row>
    <row r="24" spans="1:9" ht="74.45" customHeight="1" x14ac:dyDescent="0.25">
      <c r="A24" s="411"/>
      <c r="B24" s="412"/>
      <c r="C24" s="412"/>
      <c r="D24" s="412"/>
      <c r="E24" s="412"/>
      <c r="F24" s="412"/>
      <c r="G24" s="412"/>
      <c r="H24" s="412"/>
      <c r="I24" s="413"/>
    </row>
    <row r="25" spans="1:9" ht="16.5" x14ac:dyDescent="0.25">
      <c r="A25" s="34"/>
      <c r="B25" s="34"/>
      <c r="C25" s="34"/>
      <c r="D25" s="34"/>
      <c r="E25" s="34"/>
      <c r="F25" s="34"/>
      <c r="G25" s="34"/>
      <c r="H25" s="34"/>
      <c r="I25" s="34"/>
    </row>
    <row r="26" spans="1:9" ht="16.5" x14ac:dyDescent="0.25">
      <c r="A26" s="414" t="s">
        <v>67</v>
      </c>
      <c r="B26" s="414"/>
      <c r="C26" s="414"/>
      <c r="D26" s="414"/>
      <c r="E26" s="414"/>
      <c r="F26" s="414"/>
      <c r="G26" s="414"/>
      <c r="H26" s="414"/>
      <c r="I26" s="414"/>
    </row>
    <row r="27" spans="1:9" ht="16.5" x14ac:dyDescent="0.25">
      <c r="A27" s="34"/>
      <c r="B27" s="34"/>
      <c r="C27" s="34"/>
      <c r="D27" s="34"/>
      <c r="E27" s="34"/>
      <c r="F27" s="34"/>
      <c r="G27" s="34"/>
      <c r="H27" s="34"/>
      <c r="I27" s="34"/>
    </row>
    <row r="28" spans="1:9" ht="92.1" customHeight="1" x14ac:dyDescent="0.25">
      <c r="A28" s="411"/>
      <c r="B28" s="412"/>
      <c r="C28" s="412"/>
      <c r="D28" s="412"/>
      <c r="E28" s="412"/>
      <c r="F28" s="412"/>
      <c r="G28" s="412"/>
      <c r="H28" s="412"/>
      <c r="I28" s="413"/>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11"/>
      <c r="B32" s="412"/>
      <c r="C32" s="412"/>
      <c r="D32" s="412"/>
      <c r="E32" s="412"/>
      <c r="F32" s="412"/>
      <c r="G32" s="412"/>
      <c r="H32" s="412"/>
      <c r="I32" s="413"/>
    </row>
    <row r="33" spans="1:9" ht="16.5" x14ac:dyDescent="0.25">
      <c r="A33" s="35"/>
      <c r="B33" s="35"/>
      <c r="C33" s="35"/>
      <c r="D33" s="35"/>
      <c r="E33" s="35"/>
      <c r="F33" s="35"/>
      <c r="G33" s="35"/>
      <c r="H33" s="35"/>
      <c r="I33" s="35"/>
    </row>
    <row r="34" spans="1:9" ht="33" customHeight="1" x14ac:dyDescent="0.25">
      <c r="A34" s="414" t="s">
        <v>71</v>
      </c>
      <c r="B34" s="414"/>
      <c r="C34" s="414"/>
      <c r="D34" s="414"/>
      <c r="E34" s="414"/>
      <c r="F34" s="414"/>
      <c r="G34" s="414"/>
      <c r="H34" s="414"/>
      <c r="I34" s="414"/>
    </row>
    <row r="35" spans="1:9" ht="16.5" x14ac:dyDescent="0.25">
      <c r="A35" s="35"/>
      <c r="B35" s="35"/>
      <c r="C35" s="35"/>
      <c r="D35" s="35"/>
      <c r="E35" s="35"/>
      <c r="F35" s="35"/>
      <c r="G35" s="35"/>
      <c r="H35" s="35"/>
      <c r="I35" s="35"/>
    </row>
    <row r="36" spans="1:9" ht="61.35" customHeight="1" x14ac:dyDescent="0.25">
      <c r="A36" s="424"/>
      <c r="B36" s="425"/>
      <c r="C36" s="425"/>
      <c r="D36" s="425"/>
      <c r="E36" s="425"/>
      <c r="F36" s="425"/>
      <c r="G36" s="425"/>
      <c r="H36" s="425"/>
      <c r="I36" s="426"/>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1"/>
      <c r="B46" s="412"/>
      <c r="C46" s="412"/>
      <c r="D46" s="412"/>
      <c r="E46" s="412"/>
      <c r="F46" s="412"/>
      <c r="G46" s="412"/>
      <c r="H46" s="412"/>
      <c r="I46" s="413"/>
    </row>
    <row r="47" spans="1:9" ht="16.5" x14ac:dyDescent="0.25">
      <c r="A47" s="35"/>
      <c r="B47" s="36"/>
      <c r="C47" s="35"/>
      <c r="D47" s="35"/>
      <c r="E47" s="35"/>
      <c r="F47" s="35"/>
      <c r="G47" s="35"/>
      <c r="H47" s="35"/>
      <c r="I47" s="35"/>
    </row>
    <row r="48" spans="1:9" ht="43.35" customHeight="1" x14ac:dyDescent="0.25">
      <c r="A48" s="414" t="s">
        <v>81</v>
      </c>
      <c r="B48" s="414"/>
      <c r="C48" s="414"/>
      <c r="D48" s="414"/>
      <c r="E48" s="414"/>
      <c r="F48" s="414"/>
      <c r="G48" s="414"/>
      <c r="H48" s="414"/>
      <c r="I48" s="414"/>
    </row>
    <row r="49" spans="1:9" ht="16.5" x14ac:dyDescent="0.25">
      <c r="A49" s="35"/>
      <c r="B49" s="36"/>
      <c r="C49" s="35"/>
      <c r="D49" s="35"/>
      <c r="E49" s="35"/>
      <c r="F49" s="35"/>
      <c r="G49" s="35"/>
      <c r="H49" s="35"/>
      <c r="I49" s="35"/>
    </row>
    <row r="50" spans="1:9" ht="22.35" customHeight="1" x14ac:dyDescent="0.25">
      <c r="A50" s="411"/>
      <c r="B50" s="412"/>
      <c r="C50" s="412"/>
      <c r="D50" s="412"/>
      <c r="E50" s="412"/>
      <c r="F50" s="412"/>
      <c r="G50" s="412"/>
      <c r="H50" s="412"/>
      <c r="I50" s="41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7" t="s">
        <v>83</v>
      </c>
      <c r="B56" s="407"/>
      <c r="C56" s="407"/>
      <c r="D56" s="407"/>
      <c r="E56" s="407"/>
      <c r="F56" s="407"/>
      <c r="G56" s="407"/>
      <c r="H56" s="407"/>
      <c r="I56" s="40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7" t="s">
        <v>52</v>
      </c>
      <c r="B68" s="407"/>
      <c r="C68" s="407"/>
      <c r="D68" s="407"/>
      <c r="E68" s="407"/>
      <c r="F68" s="407"/>
      <c r="G68" s="407"/>
      <c r="H68" s="407"/>
      <c r="I68" s="40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08"/>
      <c r="B87" s="409"/>
      <c r="C87" s="409"/>
      <c r="D87" s="409"/>
      <c r="E87" s="409"/>
      <c r="F87" s="409"/>
      <c r="G87" s="409"/>
      <c r="H87" s="409"/>
      <c r="I87" s="410"/>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8" t="s">
        <v>34</v>
      </c>
      <c r="B2" s="428"/>
      <c r="C2" s="428" t="s">
        <v>35</v>
      </c>
      <c r="D2" s="428"/>
      <c r="E2" s="433" t="s">
        <v>36</v>
      </c>
      <c r="F2" s="434"/>
      <c r="G2" s="434"/>
      <c r="H2" s="442" t="s">
        <v>41</v>
      </c>
      <c r="I2" s="442"/>
    </row>
    <row r="3" spans="1:9" x14ac:dyDescent="0.25">
      <c r="A3" s="431" t="s">
        <v>54</v>
      </c>
      <c r="B3" s="431"/>
      <c r="C3" s="431" t="s">
        <v>55</v>
      </c>
      <c r="D3" s="431"/>
      <c r="E3" s="435" t="s">
        <v>38</v>
      </c>
      <c r="F3" s="435"/>
      <c r="G3" s="435"/>
      <c r="H3" s="443">
        <f>I64</f>
        <v>1049869</v>
      </c>
      <c r="I3" s="444"/>
    </row>
    <row r="4" spans="1:9" x14ac:dyDescent="0.25">
      <c r="A4" s="431"/>
      <c r="B4" s="431"/>
      <c r="C4" s="431"/>
      <c r="D4" s="431"/>
      <c r="E4" s="436" t="s">
        <v>56</v>
      </c>
      <c r="F4" s="431"/>
      <c r="G4" s="431"/>
      <c r="H4" s="445"/>
      <c r="I4" s="446"/>
    </row>
    <row r="5" spans="1:9" ht="23.1" customHeight="1" x14ac:dyDescent="0.25">
      <c r="A5" s="415" t="s">
        <v>57</v>
      </c>
      <c r="B5" s="416"/>
      <c r="C5" s="26"/>
      <c r="D5" s="26"/>
      <c r="E5" s="26"/>
      <c r="F5" s="26"/>
      <c r="G5" s="26"/>
      <c r="H5" s="26"/>
      <c r="I5" s="27"/>
    </row>
    <row r="6" spans="1:9" ht="114" customHeight="1" x14ac:dyDescent="0.25">
      <c r="A6" s="425" t="s">
        <v>58</v>
      </c>
      <c r="B6" s="425"/>
      <c r="C6" s="425"/>
      <c r="D6" s="425"/>
      <c r="E6" s="425"/>
      <c r="F6" s="425"/>
      <c r="G6" s="425"/>
      <c r="H6" s="425"/>
      <c r="I6" s="426"/>
    </row>
    <row r="7" spans="1:9" x14ac:dyDescent="0.25">
      <c r="A7" s="420" t="s">
        <v>53</v>
      </c>
      <c r="B7" s="421"/>
      <c r="C7" s="421"/>
      <c r="D7" s="28"/>
      <c r="E7" s="29"/>
      <c r="F7" s="29"/>
      <c r="G7" s="29"/>
      <c r="H7" s="29"/>
      <c r="I7" s="30"/>
    </row>
    <row r="8" spans="1:9" x14ac:dyDescent="0.25">
      <c r="A8" s="422" t="s">
        <v>45</v>
      </c>
      <c r="B8" s="423"/>
      <c r="C8" s="423"/>
      <c r="D8" s="42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1" t="s">
        <v>60</v>
      </c>
      <c r="B12" s="412"/>
      <c r="C12" s="412"/>
      <c r="D12" s="412"/>
      <c r="E12" s="412"/>
      <c r="F12" s="412"/>
      <c r="G12" s="412"/>
      <c r="H12" s="412"/>
      <c r="I12" s="413"/>
    </row>
    <row r="13" spans="1:9" ht="16.5" x14ac:dyDescent="0.25">
      <c r="A13" s="34"/>
      <c r="B13" s="34"/>
      <c r="C13" s="34"/>
      <c r="D13" s="34"/>
      <c r="E13" s="34"/>
      <c r="F13" s="34"/>
      <c r="G13" s="34"/>
      <c r="H13" s="34"/>
      <c r="I13" s="34"/>
    </row>
    <row r="14" spans="1:9" ht="23.1" customHeight="1" x14ac:dyDescent="0.25">
      <c r="A14" s="414" t="s">
        <v>61</v>
      </c>
      <c r="B14" s="414"/>
      <c r="C14" s="414"/>
      <c r="D14" s="414"/>
      <c r="E14" s="414"/>
      <c r="F14" s="414"/>
      <c r="G14" s="414"/>
      <c r="H14" s="414"/>
      <c r="I14" s="414"/>
    </row>
    <row r="15" spans="1:9" ht="16.5" x14ac:dyDescent="0.25">
      <c r="A15" s="34"/>
      <c r="B15" s="34"/>
      <c r="C15" s="34"/>
      <c r="D15" s="34"/>
      <c r="E15" s="34"/>
      <c r="F15" s="34"/>
      <c r="G15" s="34"/>
      <c r="H15" s="34"/>
      <c r="I15" s="34"/>
    </row>
    <row r="16" spans="1:9" ht="57" customHeight="1" x14ac:dyDescent="0.25">
      <c r="A16" s="411" t="s">
        <v>62</v>
      </c>
      <c r="B16" s="412"/>
      <c r="C16" s="412"/>
      <c r="D16" s="412"/>
      <c r="E16" s="412"/>
      <c r="F16" s="412"/>
      <c r="G16" s="412"/>
      <c r="H16" s="412"/>
      <c r="I16" s="413"/>
    </row>
    <row r="17" spans="1:9" ht="8.1" customHeight="1" x14ac:dyDescent="0.25">
      <c r="A17" s="34"/>
      <c r="B17" s="34"/>
      <c r="C17" s="34"/>
      <c r="D17" s="34"/>
      <c r="E17" s="34"/>
      <c r="F17" s="34"/>
      <c r="G17" s="34"/>
      <c r="H17" s="34"/>
      <c r="I17" s="34"/>
    </row>
    <row r="18" spans="1:9" ht="15" customHeight="1" x14ac:dyDescent="0.25">
      <c r="A18" s="414" t="s">
        <v>63</v>
      </c>
      <c r="B18" s="414"/>
      <c r="C18" s="414"/>
      <c r="D18" s="414"/>
      <c r="E18" s="414"/>
      <c r="F18" s="414"/>
      <c r="G18" s="414"/>
      <c r="H18" s="414"/>
      <c r="I18" s="414"/>
    </row>
    <row r="19" spans="1:9" ht="16.5" x14ac:dyDescent="0.25">
      <c r="A19" s="34"/>
      <c r="B19" s="34"/>
      <c r="C19" s="34"/>
      <c r="D19" s="34"/>
      <c r="E19" s="34"/>
      <c r="F19" s="34"/>
      <c r="G19" s="34"/>
      <c r="H19" s="34"/>
      <c r="I19" s="34"/>
    </row>
    <row r="20" spans="1:9" ht="33" customHeight="1" x14ac:dyDescent="0.25">
      <c r="A20" s="411" t="s">
        <v>64</v>
      </c>
      <c r="B20" s="412"/>
      <c r="C20" s="412"/>
      <c r="D20" s="412"/>
      <c r="E20" s="412"/>
      <c r="F20" s="412"/>
      <c r="G20" s="412"/>
      <c r="H20" s="412"/>
      <c r="I20" s="413"/>
    </row>
    <row r="21" spans="1:9" x14ac:dyDescent="0.25">
      <c r="A21" s="427" t="s">
        <v>65</v>
      </c>
      <c r="B21" s="427"/>
      <c r="C21" s="427"/>
      <c r="D21" s="427"/>
      <c r="E21" s="427"/>
      <c r="F21" s="427"/>
      <c r="G21" s="427"/>
      <c r="H21" s="427"/>
      <c r="I21" s="427"/>
    </row>
    <row r="22" spans="1:9" x14ac:dyDescent="0.25">
      <c r="A22" s="414"/>
      <c r="B22" s="414"/>
      <c r="C22" s="414"/>
      <c r="D22" s="414"/>
      <c r="E22" s="414"/>
      <c r="F22" s="414"/>
      <c r="G22" s="414"/>
      <c r="H22" s="414"/>
      <c r="I22" s="414"/>
    </row>
    <row r="23" spans="1:9" ht="16.5" x14ac:dyDescent="0.25">
      <c r="A23" s="34"/>
      <c r="B23" s="34"/>
      <c r="C23" s="34"/>
      <c r="D23" s="34"/>
      <c r="E23" s="34"/>
      <c r="F23" s="34"/>
      <c r="G23" s="34"/>
      <c r="H23" s="34"/>
      <c r="I23" s="34"/>
    </row>
    <row r="24" spans="1:9" ht="74.45" customHeight="1" x14ac:dyDescent="0.25">
      <c r="A24" s="411" t="s">
        <v>66</v>
      </c>
      <c r="B24" s="412"/>
      <c r="C24" s="412"/>
      <c r="D24" s="412"/>
      <c r="E24" s="412"/>
      <c r="F24" s="412"/>
      <c r="G24" s="412"/>
      <c r="H24" s="412"/>
      <c r="I24" s="413"/>
    </row>
    <row r="25" spans="1:9" ht="16.5" x14ac:dyDescent="0.25">
      <c r="A25" s="34"/>
      <c r="B25" s="34"/>
      <c r="C25" s="34"/>
      <c r="D25" s="34"/>
      <c r="E25" s="34"/>
      <c r="F25" s="34"/>
      <c r="G25" s="34"/>
      <c r="H25" s="34"/>
      <c r="I25" s="34"/>
    </row>
    <row r="26" spans="1:9" ht="16.5" x14ac:dyDescent="0.25">
      <c r="A26" s="414" t="s">
        <v>67</v>
      </c>
      <c r="B26" s="414"/>
      <c r="C26" s="414"/>
      <c r="D26" s="414"/>
      <c r="E26" s="414"/>
      <c r="F26" s="414"/>
      <c r="G26" s="414"/>
      <c r="H26" s="414"/>
      <c r="I26" s="414"/>
    </row>
    <row r="27" spans="1:9" ht="16.5" x14ac:dyDescent="0.25">
      <c r="A27" s="34"/>
      <c r="B27" s="34"/>
      <c r="C27" s="34"/>
      <c r="D27" s="34"/>
      <c r="E27" s="34"/>
      <c r="F27" s="34"/>
      <c r="G27" s="34"/>
      <c r="H27" s="34"/>
      <c r="I27" s="34"/>
    </row>
    <row r="28" spans="1:9" ht="92.1" customHeight="1" x14ac:dyDescent="0.25">
      <c r="A28" s="414" t="s">
        <v>68</v>
      </c>
      <c r="B28" s="414"/>
      <c r="C28" s="414"/>
      <c r="D28" s="414"/>
      <c r="E28" s="414"/>
      <c r="F28" s="414"/>
      <c r="G28" s="414"/>
      <c r="H28" s="414"/>
      <c r="I28" s="447"/>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11" t="s">
        <v>70</v>
      </c>
      <c r="B32" s="412"/>
      <c r="C32" s="412"/>
      <c r="D32" s="412"/>
      <c r="E32" s="412"/>
      <c r="F32" s="412"/>
      <c r="G32" s="412"/>
      <c r="H32" s="412"/>
      <c r="I32" s="413"/>
    </row>
    <row r="33" spans="1:9" ht="16.5" x14ac:dyDescent="0.25">
      <c r="A33" s="35"/>
      <c r="B33" s="35"/>
      <c r="C33" s="35"/>
      <c r="D33" s="35"/>
      <c r="E33" s="35"/>
      <c r="F33" s="35"/>
      <c r="G33" s="35"/>
      <c r="H33" s="35"/>
      <c r="I33" s="35"/>
    </row>
    <row r="34" spans="1:9" ht="33" customHeight="1" x14ac:dyDescent="0.25">
      <c r="A34" s="414" t="s">
        <v>71</v>
      </c>
      <c r="B34" s="414"/>
      <c r="C34" s="414"/>
      <c r="D34" s="414"/>
      <c r="E34" s="414"/>
      <c r="F34" s="414"/>
      <c r="G34" s="414"/>
      <c r="H34" s="414"/>
      <c r="I34" s="414"/>
    </row>
    <row r="35" spans="1:9" ht="16.5" x14ac:dyDescent="0.25">
      <c r="A35" s="35"/>
      <c r="B35" s="35"/>
      <c r="C35" s="35"/>
      <c r="D35" s="35"/>
      <c r="E35" s="35"/>
      <c r="F35" s="35"/>
      <c r="G35" s="35"/>
      <c r="H35" s="35"/>
      <c r="I35" s="35"/>
    </row>
    <row r="36" spans="1:9" ht="61.35" customHeight="1" x14ac:dyDescent="0.25">
      <c r="A36" s="424" t="s">
        <v>72</v>
      </c>
      <c r="B36" s="425"/>
      <c r="C36" s="425"/>
      <c r="D36" s="425"/>
      <c r="E36" s="425"/>
      <c r="F36" s="425"/>
      <c r="G36" s="425"/>
      <c r="H36" s="425"/>
      <c r="I36" s="426"/>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1" t="s">
        <v>80</v>
      </c>
      <c r="B46" s="412"/>
      <c r="C46" s="412"/>
      <c r="D46" s="412"/>
      <c r="E46" s="412"/>
      <c r="F46" s="412"/>
      <c r="G46" s="412"/>
      <c r="H46" s="412"/>
      <c r="I46" s="413"/>
    </row>
    <row r="47" spans="1:9" ht="16.5" x14ac:dyDescent="0.25">
      <c r="A47" s="35"/>
      <c r="B47" s="36"/>
      <c r="C47" s="35"/>
      <c r="D47" s="35"/>
      <c r="E47" s="35"/>
      <c r="F47" s="35"/>
      <c r="G47" s="35"/>
      <c r="H47" s="35"/>
      <c r="I47" s="35"/>
    </row>
    <row r="48" spans="1:9" ht="43.35" customHeight="1" x14ac:dyDescent="0.25">
      <c r="A48" s="414" t="s">
        <v>81</v>
      </c>
      <c r="B48" s="414"/>
      <c r="C48" s="414"/>
      <c r="D48" s="414"/>
      <c r="E48" s="414"/>
      <c r="F48" s="414"/>
      <c r="G48" s="414"/>
      <c r="H48" s="414"/>
      <c r="I48" s="414"/>
    </row>
    <row r="49" spans="1:9" ht="16.5" x14ac:dyDescent="0.25">
      <c r="A49" s="35"/>
      <c r="B49" s="36"/>
      <c r="C49" s="35"/>
      <c r="D49" s="35"/>
      <c r="E49" s="35"/>
      <c r="F49" s="35"/>
      <c r="G49" s="35"/>
      <c r="H49" s="35"/>
      <c r="I49" s="35"/>
    </row>
    <row r="50" spans="1:9" ht="22.35" customHeight="1" x14ac:dyDescent="0.25">
      <c r="A50" s="411" t="s">
        <v>82</v>
      </c>
      <c r="B50" s="412"/>
      <c r="C50" s="412"/>
      <c r="D50" s="412"/>
      <c r="E50" s="412"/>
      <c r="F50" s="412"/>
      <c r="G50" s="412"/>
      <c r="H50" s="412"/>
      <c r="I50" s="41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7" t="s">
        <v>83</v>
      </c>
      <c r="B56" s="407"/>
      <c r="C56" s="407"/>
      <c r="D56" s="407"/>
      <c r="E56" s="407"/>
      <c r="F56" s="407"/>
      <c r="G56" s="407"/>
      <c r="H56" s="407"/>
      <c r="I56" s="40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7" t="s">
        <v>52</v>
      </c>
      <c r="B68" s="407"/>
      <c r="C68" s="407"/>
      <c r="D68" s="407"/>
      <c r="E68" s="407"/>
      <c r="F68" s="407"/>
      <c r="G68" s="407"/>
      <c r="H68" s="407"/>
      <c r="I68" s="40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08"/>
      <c r="B87" s="409"/>
      <c r="C87" s="409"/>
      <c r="D87" s="409"/>
      <c r="E87" s="409"/>
      <c r="F87" s="409"/>
      <c r="G87" s="409"/>
      <c r="H87" s="410"/>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9" ht="18.75" customHeight="1" thickTop="1" thickBot="1" x14ac:dyDescent="0.35">
      <c r="A2" s="45"/>
      <c r="B2" s="316" t="str">
        <f>'FY19 Project Request '!B2:C2</f>
        <v>18GOT_TS7</v>
      </c>
      <c r="C2" s="317"/>
      <c r="D2" s="261" t="s">
        <v>117</v>
      </c>
      <c r="E2" s="262"/>
      <c r="F2" s="262"/>
      <c r="G2" s="262"/>
      <c r="H2" s="262"/>
      <c r="I2" s="274" t="s">
        <v>102</v>
      </c>
      <c r="J2" s="275"/>
      <c r="K2" s="42"/>
      <c r="L2" s="42"/>
      <c r="M2" s="42"/>
      <c r="N2" s="42"/>
      <c r="O2" s="42"/>
      <c r="P2" s="42"/>
      <c r="Q2" s="42"/>
      <c r="R2" s="42"/>
      <c r="S2" s="42"/>
      <c r="T2" s="42"/>
      <c r="U2" s="42"/>
      <c r="V2" s="42"/>
      <c r="AB2" s="209" t="s">
        <v>201</v>
      </c>
      <c r="AC2" s="191" t="s">
        <v>102</v>
      </c>
    </row>
    <row r="3" spans="1:29" ht="17.25" customHeight="1" thickTop="1" x14ac:dyDescent="0.3">
      <c r="A3" s="45"/>
      <c r="B3" s="318" t="s">
        <v>301</v>
      </c>
      <c r="C3" s="319"/>
      <c r="D3" s="261" t="s">
        <v>194</v>
      </c>
      <c r="E3" s="261"/>
      <c r="F3" s="261"/>
      <c r="G3" s="261"/>
      <c r="H3" s="261"/>
      <c r="I3" s="303" t="s">
        <v>201</v>
      </c>
      <c r="J3" s="304"/>
      <c r="K3" s="42"/>
      <c r="L3" s="42"/>
      <c r="M3" s="42"/>
      <c r="N3" s="42"/>
      <c r="O3" s="42"/>
      <c r="P3" s="42"/>
      <c r="Q3" s="42"/>
      <c r="R3" s="42"/>
      <c r="S3" s="42"/>
      <c r="T3" s="42"/>
      <c r="U3" s="42"/>
      <c r="V3" s="42"/>
      <c r="AB3" s="209" t="s">
        <v>202</v>
      </c>
      <c r="AC3" s="191" t="s">
        <v>276</v>
      </c>
    </row>
    <row r="4" spans="1:29" ht="17.25" x14ac:dyDescent="0.3">
      <c r="A4" s="45"/>
      <c r="B4" s="320"/>
      <c r="C4" s="321"/>
      <c r="D4" s="266"/>
      <c r="E4" s="261"/>
      <c r="F4" s="261"/>
      <c r="G4" s="261"/>
      <c r="H4" s="261"/>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1" t="s">
        <v>34</v>
      </c>
      <c r="C9" s="312"/>
      <c r="D9" s="311" t="s">
        <v>35</v>
      </c>
      <c r="E9" s="312"/>
      <c r="F9" s="155" t="s">
        <v>36</v>
      </c>
      <c r="G9" s="156"/>
      <c r="H9" s="192"/>
      <c r="I9" s="311" t="s">
        <v>111</v>
      </c>
      <c r="J9" s="312"/>
      <c r="K9" s="42"/>
      <c r="L9" s="42"/>
      <c r="M9" s="42"/>
      <c r="N9" s="42"/>
      <c r="O9" s="42"/>
      <c r="P9" s="42"/>
      <c r="Q9" s="42"/>
      <c r="R9" s="42"/>
      <c r="S9" s="42"/>
      <c r="T9" s="42"/>
      <c r="U9" s="42"/>
      <c r="V9" s="42"/>
    </row>
    <row r="10" spans="1:29" ht="18" customHeight="1" x14ac:dyDescent="0.25">
      <c r="A10" s="45"/>
      <c r="B10" s="337" t="str">
        <f>Project_Name</f>
        <v>Route DRX - Additional Peak Trips</v>
      </c>
      <c r="C10" s="338"/>
      <c r="D10" s="337" t="str">
        <f>Requesting_Agency</f>
        <v>GoTriangle</v>
      </c>
      <c r="E10" s="338"/>
      <c r="F10" s="341" t="str">
        <f>'FY19 Project Request '!F11:H11</f>
        <v>Erik Landfried</v>
      </c>
      <c r="G10" s="341"/>
      <c r="H10" s="341"/>
      <c r="I10" s="139" t="s">
        <v>281</v>
      </c>
      <c r="J10" s="140">
        <f>'FY19 Project Request '!J11</f>
        <v>48495</v>
      </c>
      <c r="K10" s="42"/>
      <c r="L10" s="42"/>
      <c r="M10" s="42"/>
      <c r="N10" s="42"/>
      <c r="O10" s="42"/>
      <c r="P10" s="42"/>
      <c r="Q10" s="42"/>
      <c r="R10" s="42"/>
      <c r="S10" s="42"/>
      <c r="T10" s="42"/>
      <c r="U10" s="42"/>
      <c r="V10" s="42"/>
    </row>
    <row r="11" spans="1:29" ht="18" customHeight="1" x14ac:dyDescent="0.25">
      <c r="A11" s="45"/>
      <c r="B11" s="339"/>
      <c r="C11" s="340"/>
      <c r="D11" s="339"/>
      <c r="E11" s="340"/>
      <c r="F11" s="341" t="str">
        <f>'FY19 Project Request '!F12:H12</f>
        <v>elandfried@gotriangle.org</v>
      </c>
      <c r="G11" s="341"/>
      <c r="H11" s="341"/>
      <c r="I11" s="139" t="s">
        <v>282</v>
      </c>
      <c r="J11" s="140">
        <f>'FY19 Project Request '!J12</f>
        <v>310940.40000000002</v>
      </c>
      <c r="K11" s="42"/>
      <c r="L11" s="42"/>
      <c r="M11" s="42"/>
      <c r="N11" s="42"/>
      <c r="O11" s="42"/>
      <c r="P11" s="42"/>
      <c r="Q11" s="42"/>
      <c r="R11" s="42"/>
      <c r="S11" s="42"/>
      <c r="T11" s="42"/>
      <c r="U11" s="42"/>
      <c r="V11" s="42"/>
    </row>
    <row r="12" spans="1:29" x14ac:dyDescent="0.25">
      <c r="A12" s="45"/>
      <c r="B12" s="311" t="s">
        <v>39</v>
      </c>
      <c r="C12" s="312"/>
      <c r="D12" s="311" t="s">
        <v>40</v>
      </c>
      <c r="E12" s="312"/>
      <c r="F12" s="155" t="s">
        <v>96</v>
      </c>
      <c r="G12" s="156"/>
      <c r="H12" s="192"/>
      <c r="I12" s="311" t="s">
        <v>112</v>
      </c>
      <c r="J12" s="312"/>
      <c r="K12" s="42"/>
      <c r="L12" s="42"/>
      <c r="M12" s="42"/>
      <c r="N12" s="42"/>
      <c r="O12" s="42"/>
      <c r="P12" s="42"/>
      <c r="Q12" s="42"/>
      <c r="R12" s="42"/>
      <c r="S12" s="42"/>
      <c r="T12" s="42"/>
      <c r="U12" s="42"/>
      <c r="V12" s="42"/>
    </row>
    <row r="13" spans="1:29" ht="15.75" customHeight="1" x14ac:dyDescent="0.25">
      <c r="A13" s="45"/>
      <c r="B13" s="322" t="str">
        <f>Start_Date</f>
        <v>Already implemented</v>
      </c>
      <c r="C13" s="323"/>
      <c r="D13" s="322" t="str">
        <f>End_Date</f>
        <v>N/A</v>
      </c>
      <c r="E13" s="323"/>
      <c r="F13" s="326">
        <f>Added_notes_as_appropriate</f>
        <v>0</v>
      </c>
      <c r="G13" s="327"/>
      <c r="H13" s="328"/>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4"/>
      <c r="C14" s="325"/>
      <c r="D14" s="324"/>
      <c r="E14" s="325"/>
      <c r="F14" s="329"/>
      <c r="G14" s="330"/>
      <c r="H14" s="331"/>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9" ht="102.75" customHeight="1" x14ac:dyDescent="0.25">
      <c r="A16" s="45"/>
      <c r="B16" s="345" t="str">
        <f>'FY19 Project Request '!B17:J17</f>
        <v>Due to high demand for express service between Durham and Raleigh, additional trips were added to Route DRX (Durham - Raleigh Express).
This project is charged 100% to Durham County, but proportionate additional investment from Wake County is proposed in Wake's FY 2019 work plan.</v>
      </c>
      <c r="C16" s="346"/>
      <c r="D16" s="346"/>
      <c r="E16" s="346"/>
      <c r="F16" s="346"/>
      <c r="G16" s="346"/>
      <c r="H16" s="347"/>
      <c r="I16" s="347"/>
      <c r="J16" s="348"/>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9" t="str">
        <f>'FY19 Project Request '!B22:C22</f>
        <v>NC-147 and I-40 between Duke &amp; VA Medical Centers and downtown Raleigh</v>
      </c>
      <c r="C21" s="349"/>
      <c r="D21" s="349" t="str">
        <f>'FY19 Project Request '!D22:F22</f>
        <v>People traveling between Durham and Raleigh at peak times</v>
      </c>
      <c r="E21" s="349"/>
      <c r="F21" s="349"/>
      <c r="G21" s="349" t="str">
        <f>'FY19 Project Request '!G22:J22</f>
        <v>More options for trip times, and less crowding</v>
      </c>
      <c r="H21" s="349"/>
      <c r="I21" s="349"/>
      <c r="J21" s="34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DRX on weekdays.</v>
      </c>
      <c r="D29" s="343"/>
      <c r="E29" s="343"/>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DRX on weekdays.</v>
      </c>
      <c r="D30" s="343"/>
      <c r="E30" s="343"/>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6" t="s">
        <v>201</v>
      </c>
      <c r="C36" s="357"/>
      <c r="D36" s="356" t="s">
        <v>202</v>
      </c>
      <c r="E36" s="357"/>
      <c r="F36" s="356" t="s">
        <v>203</v>
      </c>
      <c r="G36" s="357"/>
      <c r="H36" s="356" t="s">
        <v>204</v>
      </c>
      <c r="I36" s="35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7"/>
      <c r="C37" s="308"/>
      <c r="D37" s="307"/>
      <c r="E37" s="308"/>
      <c r="F37" s="307"/>
      <c r="G37" s="308"/>
      <c r="H37" s="307"/>
      <c r="I37" s="308"/>
      <c r="J37" s="42"/>
      <c r="K37" s="42"/>
      <c r="L37" s="42"/>
      <c r="M37" s="42"/>
      <c r="N37" s="42"/>
      <c r="O37" s="42"/>
      <c r="P37" s="42"/>
      <c r="Q37" s="42"/>
      <c r="R37" s="42"/>
      <c r="S37" s="42"/>
      <c r="T37" s="42"/>
      <c r="U37" s="42"/>
      <c r="V37" s="42"/>
      <c r="W37" s="42"/>
      <c r="X37" s="42"/>
      <c r="Y37" s="42"/>
      <c r="Z37" s="147"/>
    </row>
    <row r="38" spans="1:26" ht="15.75" thickBot="1" x14ac:dyDescent="0.3">
      <c r="A38" s="53"/>
      <c r="B38" s="309" t="s">
        <v>206</v>
      </c>
      <c r="C38" s="310"/>
      <c r="D38" s="309" t="s">
        <v>206</v>
      </c>
      <c r="E38" s="310"/>
      <c r="F38" s="309" t="s">
        <v>206</v>
      </c>
      <c r="G38" s="310"/>
      <c r="H38" s="309" t="s">
        <v>206</v>
      </c>
      <c r="I38" s="310"/>
      <c r="J38" s="53"/>
      <c r="K38" s="42"/>
      <c r="L38" s="42"/>
      <c r="M38" s="42"/>
      <c r="N38" s="42"/>
      <c r="O38" s="42"/>
      <c r="P38" s="42"/>
      <c r="Q38" s="42"/>
      <c r="R38" s="42"/>
      <c r="S38" s="42"/>
      <c r="T38" s="42"/>
      <c r="U38" s="42"/>
      <c r="V38" s="42"/>
    </row>
    <row r="39" spans="1:26" ht="15.75" thickTop="1" x14ac:dyDescent="0.25">
      <c r="A39" s="45"/>
      <c r="B39" s="307"/>
      <c r="C39" s="308"/>
      <c r="D39" s="307"/>
      <c r="E39" s="308"/>
      <c r="F39" s="307"/>
      <c r="G39" s="308"/>
      <c r="H39" s="307"/>
      <c r="I39" s="30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47492</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48495</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48495</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5" t="s">
        <v>321</v>
      </c>
      <c r="C59" s="306"/>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1" t="s">
        <v>322</v>
      </c>
      <c r="C60" s="302"/>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1" t="s">
        <v>275</v>
      </c>
      <c r="C61" s="302"/>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9" ht="18.75" customHeight="1" thickTop="1" thickBot="1" x14ac:dyDescent="0.35">
      <c r="A2" s="45"/>
      <c r="B2" s="316" t="str">
        <f>'FY19 Project Request '!B2:C2</f>
        <v>18GOT_TS7</v>
      </c>
      <c r="C2" s="317"/>
      <c r="D2" s="261" t="s">
        <v>117</v>
      </c>
      <c r="E2" s="262"/>
      <c r="F2" s="262"/>
      <c r="G2" s="262"/>
      <c r="H2" s="262"/>
      <c r="I2" s="361" t="str">
        <f>'FY19 Project Request '!I2:J2</f>
        <v>FY 2019</v>
      </c>
      <c r="J2" s="362"/>
      <c r="K2" s="42"/>
      <c r="L2" s="42"/>
      <c r="M2" s="42"/>
      <c r="N2" s="42"/>
      <c r="O2" s="42"/>
      <c r="P2" s="42"/>
      <c r="Q2" s="42"/>
      <c r="R2" s="42"/>
      <c r="S2" s="42"/>
      <c r="T2" s="42"/>
      <c r="U2" s="42"/>
      <c r="V2" s="42"/>
      <c r="AC2" s="191" t="s">
        <v>102</v>
      </c>
    </row>
    <row r="3" spans="1:29" ht="17.25" customHeight="1" x14ac:dyDescent="0.3">
      <c r="A3" s="45"/>
      <c r="B3" s="318" t="s">
        <v>230</v>
      </c>
      <c r="C3" s="319"/>
      <c r="D3" s="261" t="s">
        <v>342</v>
      </c>
      <c r="E3" s="261"/>
      <c r="F3" s="261"/>
      <c r="G3" s="261"/>
      <c r="H3" s="261"/>
      <c r="I3" s="43">
        <v>43281</v>
      </c>
      <c r="J3" s="52"/>
      <c r="K3" s="42"/>
      <c r="L3" s="42"/>
      <c r="M3" s="42"/>
      <c r="N3" s="42"/>
      <c r="O3" s="42"/>
      <c r="P3" s="42"/>
      <c r="Q3" s="42"/>
      <c r="R3" s="42"/>
      <c r="S3" s="42"/>
      <c r="T3" s="42"/>
      <c r="U3" s="42"/>
      <c r="V3" s="42"/>
      <c r="AC3" s="191" t="s">
        <v>276</v>
      </c>
    </row>
    <row r="4" spans="1:29" ht="17.25" x14ac:dyDescent="0.3">
      <c r="A4" s="45"/>
      <c r="B4" s="320"/>
      <c r="C4" s="321"/>
      <c r="D4" s="266"/>
      <c r="E4" s="261"/>
      <c r="F4" s="261"/>
      <c r="G4" s="261"/>
      <c r="H4" s="261"/>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1" t="s">
        <v>34</v>
      </c>
      <c r="C9" s="312"/>
      <c r="D9" s="213" t="s">
        <v>35</v>
      </c>
      <c r="E9" s="192" t="s">
        <v>300</v>
      </c>
      <c r="F9" s="155" t="s">
        <v>36</v>
      </c>
      <c r="G9" s="156"/>
      <c r="H9" s="192"/>
      <c r="I9" s="311" t="s">
        <v>111</v>
      </c>
      <c r="J9" s="312"/>
      <c r="K9" s="42"/>
      <c r="L9" s="42"/>
      <c r="M9" s="42"/>
      <c r="N9" s="42"/>
      <c r="O9" s="42"/>
      <c r="P9" s="42"/>
      <c r="Q9" s="42"/>
      <c r="R9" s="42"/>
      <c r="S9" s="42"/>
      <c r="T9" s="42"/>
      <c r="U9" s="42"/>
      <c r="V9" s="42"/>
    </row>
    <row r="10" spans="1:29" ht="18" customHeight="1" x14ac:dyDescent="0.25">
      <c r="A10" s="45"/>
      <c r="B10" s="337" t="str">
        <f>Project_Name</f>
        <v>Route DRX - Additional Peak Trips</v>
      </c>
      <c r="C10" s="338"/>
      <c r="D10" s="363" t="str">
        <f>Requesting_Agency</f>
        <v>GoTriangle</v>
      </c>
      <c r="E10" s="365"/>
      <c r="F10" s="358" t="str">
        <f>'FY19 Project Request '!F11:H11</f>
        <v>Erik Landfried</v>
      </c>
      <c r="G10" s="359"/>
      <c r="H10" s="360"/>
      <c r="I10" s="139" t="s">
        <v>281</v>
      </c>
      <c r="J10" s="140">
        <f>'FY19 Project Request '!J11</f>
        <v>48495</v>
      </c>
      <c r="K10" s="42"/>
      <c r="L10" s="42"/>
      <c r="M10" s="42"/>
      <c r="N10" s="42"/>
      <c r="O10" s="42"/>
      <c r="P10" s="42"/>
      <c r="Q10" s="42"/>
      <c r="R10" s="42"/>
      <c r="S10" s="42"/>
      <c r="T10" s="42"/>
      <c r="U10" s="42"/>
      <c r="V10" s="42"/>
    </row>
    <row r="11" spans="1:29" ht="18" customHeight="1" x14ac:dyDescent="0.25">
      <c r="A11" s="45"/>
      <c r="B11" s="339"/>
      <c r="C11" s="340"/>
      <c r="D11" s="364"/>
      <c r="E11" s="366"/>
      <c r="F11" s="358" t="str">
        <f>'FY19 Project Request '!F12:H12</f>
        <v>elandfried@gotriangle.org</v>
      </c>
      <c r="G11" s="359"/>
      <c r="H11" s="360"/>
      <c r="I11" s="139" t="s">
        <v>282</v>
      </c>
      <c r="J11" s="140">
        <f>'FY19 Project Request '!J12</f>
        <v>310940.40000000002</v>
      </c>
      <c r="K11" s="42"/>
      <c r="L11" s="42"/>
      <c r="M11" s="42"/>
      <c r="N11" s="42"/>
      <c r="O11" s="42"/>
      <c r="P11" s="42"/>
      <c r="Q11" s="42"/>
      <c r="R11" s="42"/>
      <c r="S11" s="42"/>
      <c r="T11" s="42"/>
      <c r="U11" s="42"/>
      <c r="V11" s="42"/>
    </row>
    <row r="12" spans="1:29" x14ac:dyDescent="0.25">
      <c r="A12" s="45"/>
      <c r="B12" s="311" t="s">
        <v>39</v>
      </c>
      <c r="C12" s="312"/>
      <c r="D12" s="311" t="s">
        <v>40</v>
      </c>
      <c r="E12" s="312"/>
      <c r="F12" s="155" t="s">
        <v>96</v>
      </c>
      <c r="G12" s="156"/>
      <c r="H12" s="192"/>
      <c r="I12" s="311" t="s">
        <v>112</v>
      </c>
      <c r="J12" s="312"/>
      <c r="K12" s="42"/>
      <c r="L12" s="42"/>
      <c r="M12" s="42"/>
      <c r="N12" s="42"/>
      <c r="O12" s="42"/>
      <c r="P12" s="42"/>
      <c r="Q12" s="42"/>
      <c r="R12" s="42"/>
      <c r="S12" s="42"/>
      <c r="T12" s="42"/>
      <c r="U12" s="42"/>
      <c r="V12" s="42"/>
    </row>
    <row r="13" spans="1:29" ht="15.75" customHeight="1" x14ac:dyDescent="0.25">
      <c r="A13" s="45"/>
      <c r="B13" s="322" t="str">
        <f>Start_Date</f>
        <v>Already implemented</v>
      </c>
      <c r="C13" s="323"/>
      <c r="D13" s="322" t="str">
        <f>End_Date</f>
        <v>N/A</v>
      </c>
      <c r="E13" s="323"/>
      <c r="F13" s="326">
        <f>Added_notes_as_appropriate</f>
        <v>0</v>
      </c>
      <c r="G13" s="327"/>
      <c r="H13" s="328"/>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4"/>
      <c r="C14" s="325"/>
      <c r="D14" s="324"/>
      <c r="E14" s="325"/>
      <c r="F14" s="329"/>
      <c r="G14" s="330"/>
      <c r="H14" s="331"/>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9" ht="102.75" customHeight="1" x14ac:dyDescent="0.25">
      <c r="A16" s="45"/>
      <c r="B16" s="345" t="str">
        <f>'FY19 Project Request '!B17:J17</f>
        <v>Due to high demand for express service between Durham and Raleigh, additional trips were added to Route DRX (Durham - Raleigh Express).
This project is charged 100% to Durham County, but proportionate additional investment from Wake County is proposed in Wake's FY 2019 work plan.</v>
      </c>
      <c r="C16" s="346"/>
      <c r="D16" s="346"/>
      <c r="E16" s="346"/>
      <c r="F16" s="346"/>
      <c r="G16" s="346"/>
      <c r="H16" s="347"/>
      <c r="I16" s="347"/>
      <c r="J16" s="348"/>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9" t="str">
        <f>'FY19 Project Request '!B22:C22</f>
        <v>NC-147 and I-40 between Duke &amp; VA Medical Centers and downtown Raleigh</v>
      </c>
      <c r="C21" s="349"/>
      <c r="D21" s="349" t="str">
        <f>'FY19 Project Request '!D22:F22</f>
        <v>People traveling between Durham and Raleigh at peak times</v>
      </c>
      <c r="E21" s="349"/>
      <c r="F21" s="349"/>
      <c r="G21" s="349" t="str">
        <f>'FY19 Project Request '!G22:J22</f>
        <v>More options for trip times, and less crowding</v>
      </c>
      <c r="H21" s="349"/>
      <c r="I21" s="349"/>
      <c r="J21" s="34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DRX on weekdays.</v>
      </c>
      <c r="D29" s="343"/>
      <c r="E29" s="343"/>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DRX on weekdays.</v>
      </c>
      <c r="D30" s="343"/>
      <c r="E30" s="343"/>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5" ht="18.75" customHeight="1" thickTop="1" thickBot="1" x14ac:dyDescent="0.35">
      <c r="A2" s="45"/>
      <c r="B2" s="316" t="str">
        <f>'FY19 Project Request '!B2:C2</f>
        <v>18GOT_TS7</v>
      </c>
      <c r="C2" s="317"/>
      <c r="D2" s="261" t="s">
        <v>117</v>
      </c>
      <c r="E2" s="262"/>
      <c r="F2" s="262"/>
      <c r="G2" s="262"/>
      <c r="H2" s="262"/>
      <c r="I2" s="361" t="s">
        <v>102</v>
      </c>
      <c r="J2" s="362"/>
      <c r="K2" s="42"/>
      <c r="L2" s="42"/>
      <c r="M2" s="42"/>
      <c r="N2" s="42"/>
      <c r="O2" s="42"/>
      <c r="P2" s="42"/>
      <c r="Q2" s="42"/>
      <c r="R2" s="42"/>
      <c r="S2" s="42"/>
      <c r="T2" s="42"/>
      <c r="U2" s="42"/>
      <c r="V2" s="42"/>
    </row>
    <row r="3" spans="1:25" ht="17.25" customHeight="1" x14ac:dyDescent="0.3">
      <c r="A3" s="45"/>
      <c r="B3" s="318" t="s">
        <v>230</v>
      </c>
      <c r="C3" s="319"/>
      <c r="D3" s="261" t="s">
        <v>194</v>
      </c>
      <c r="E3" s="261"/>
      <c r="F3" s="261"/>
      <c r="G3" s="261"/>
      <c r="H3" s="261"/>
      <c r="I3" s="43">
        <v>43281</v>
      </c>
      <c r="J3" s="52"/>
      <c r="K3" s="42"/>
      <c r="L3" s="42"/>
      <c r="M3" s="42"/>
      <c r="N3" s="42"/>
      <c r="O3" s="42"/>
      <c r="P3" s="42"/>
      <c r="Q3" s="42"/>
      <c r="R3" s="42"/>
      <c r="S3" s="42"/>
      <c r="T3" s="42"/>
      <c r="U3" s="42"/>
      <c r="V3" s="42"/>
    </row>
    <row r="4" spans="1:25" ht="17.25" x14ac:dyDescent="0.3">
      <c r="A4" s="45"/>
      <c r="B4" s="320"/>
      <c r="C4" s="321"/>
      <c r="D4" s="266"/>
      <c r="E4" s="261"/>
      <c r="F4" s="261"/>
      <c r="G4" s="261"/>
      <c r="H4" s="261"/>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1" t="s">
        <v>34</v>
      </c>
      <c r="C9" s="312"/>
      <c r="D9" s="311" t="s">
        <v>35</v>
      </c>
      <c r="E9" s="312"/>
      <c r="F9" s="311" t="s">
        <v>36</v>
      </c>
      <c r="G9" s="344"/>
      <c r="H9" s="312"/>
      <c r="I9" s="311" t="s">
        <v>111</v>
      </c>
      <c r="J9" s="312"/>
      <c r="K9" s="42"/>
      <c r="L9" s="42"/>
      <c r="M9" s="42"/>
      <c r="N9" s="42"/>
      <c r="O9" s="42"/>
      <c r="P9" s="42"/>
      <c r="Q9" s="42"/>
      <c r="R9" s="42"/>
      <c r="S9" s="42"/>
      <c r="T9" s="42"/>
      <c r="U9" s="42"/>
      <c r="V9" s="42"/>
    </row>
    <row r="10" spans="1:25" ht="18" customHeight="1" x14ac:dyDescent="0.25">
      <c r="A10" s="45"/>
      <c r="B10" s="337" t="str">
        <f>Project_Name</f>
        <v>Route DRX - Additional Peak Trips</v>
      </c>
      <c r="C10" s="338"/>
      <c r="D10" s="337" t="str">
        <f>Requesting_Agency</f>
        <v>GoTriangle</v>
      </c>
      <c r="E10" s="338"/>
      <c r="F10" s="376" t="str">
        <f>'FY19 Project Request '!F11:H11</f>
        <v>Erik Landfried</v>
      </c>
      <c r="G10" s="377"/>
      <c r="H10" s="378"/>
      <c r="I10" s="139" t="s">
        <v>87</v>
      </c>
      <c r="J10" s="140">
        <f>'FY19 Project Request '!J11</f>
        <v>48495</v>
      </c>
      <c r="K10" s="42"/>
      <c r="L10" s="42"/>
      <c r="M10" s="42"/>
      <c r="N10" s="42"/>
      <c r="O10" s="42"/>
      <c r="P10" s="42"/>
      <c r="Q10" s="42"/>
      <c r="R10" s="42"/>
      <c r="S10" s="42"/>
      <c r="T10" s="42"/>
      <c r="U10" s="42"/>
      <c r="V10" s="42"/>
    </row>
    <row r="11" spans="1:25" ht="18" customHeight="1" x14ac:dyDescent="0.25">
      <c r="A11" s="45"/>
      <c r="B11" s="339"/>
      <c r="C11" s="340"/>
      <c r="D11" s="339"/>
      <c r="E11" s="340"/>
      <c r="F11" s="376" t="str">
        <f>'FY19 Project Request '!F12:H12</f>
        <v>elandfried@gotriangle.org</v>
      </c>
      <c r="G11" s="377"/>
      <c r="H11" s="378"/>
      <c r="I11" s="139" t="s">
        <v>95</v>
      </c>
      <c r="J11" s="140">
        <f>'FY19 Project Request '!J12</f>
        <v>310940.40000000002</v>
      </c>
      <c r="K11" s="42"/>
      <c r="L11" s="42"/>
      <c r="M11" s="42"/>
      <c r="N11" s="42"/>
      <c r="O11" s="42"/>
      <c r="P11" s="42"/>
      <c r="Q11" s="42"/>
      <c r="R11" s="42"/>
      <c r="S11" s="42"/>
      <c r="T11" s="42"/>
      <c r="U11" s="42"/>
      <c r="V11" s="42"/>
    </row>
    <row r="12" spans="1:25" x14ac:dyDescent="0.25">
      <c r="A12" s="45"/>
      <c r="B12" s="311" t="s">
        <v>39</v>
      </c>
      <c r="C12" s="312"/>
      <c r="D12" s="311" t="s">
        <v>40</v>
      </c>
      <c r="E12" s="312"/>
      <c r="F12" s="311" t="s">
        <v>96</v>
      </c>
      <c r="G12" s="344"/>
      <c r="H12" s="312"/>
      <c r="I12" s="311" t="s">
        <v>112</v>
      </c>
      <c r="J12" s="312"/>
      <c r="K12" s="42"/>
      <c r="L12" s="42"/>
      <c r="M12" s="42"/>
      <c r="N12" s="42"/>
      <c r="O12" s="42"/>
      <c r="P12" s="42"/>
      <c r="Q12" s="42"/>
      <c r="R12" s="42"/>
      <c r="S12" s="42"/>
      <c r="T12" s="42"/>
      <c r="U12" s="42"/>
      <c r="V12" s="42"/>
    </row>
    <row r="13" spans="1:25" ht="15.75" customHeight="1" x14ac:dyDescent="0.25">
      <c r="A13" s="45"/>
      <c r="B13" s="322" t="str">
        <f>Start_Date</f>
        <v>Already implemented</v>
      </c>
      <c r="C13" s="323"/>
      <c r="D13" s="322" t="str">
        <f>End_Date</f>
        <v>N/A</v>
      </c>
      <c r="E13" s="323"/>
      <c r="F13" s="326">
        <f>Added_notes_as_appropriate</f>
        <v>0</v>
      </c>
      <c r="G13" s="327"/>
      <c r="H13" s="328"/>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4"/>
      <c r="C14" s="325"/>
      <c r="D14" s="324"/>
      <c r="E14" s="325"/>
      <c r="F14" s="329"/>
      <c r="G14" s="330"/>
      <c r="H14" s="331"/>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5" ht="102.75" customHeight="1" x14ac:dyDescent="0.25">
      <c r="A16" s="45"/>
      <c r="B16" s="369" t="str">
        <f>'FY19 Project Request '!B17:J17</f>
        <v>Due to high demand for express service between Durham and Raleigh, additional trips were added to Route DRX (Durham - Raleigh Express).
This project is charged 100% to Durham County, but proportionate additional investment from Wake County is proposed in Wake's FY 2019 work plan.</v>
      </c>
      <c r="C16" s="370"/>
      <c r="D16" s="370"/>
      <c r="E16" s="370"/>
      <c r="F16" s="370"/>
      <c r="G16" s="370"/>
      <c r="H16" s="371"/>
      <c r="I16" s="371"/>
      <c r="J16" s="372"/>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5" t="str">
        <f>'FY19 Project Request '!B22:C22</f>
        <v>NC-147 and I-40 between Duke &amp; VA Medical Centers and downtown Raleigh</v>
      </c>
      <c r="C21" s="375"/>
      <c r="D21" s="375" t="str">
        <f>'FY19 Project Request '!D22:F22</f>
        <v>People traveling between Durham and Raleigh at peak times</v>
      </c>
      <c r="E21" s="375"/>
      <c r="F21" s="375"/>
      <c r="G21" s="375" t="str">
        <f>'FY19 Project Request '!G22:J22</f>
        <v>More options for trip times, and less crowding</v>
      </c>
      <c r="H21" s="375"/>
      <c r="I21" s="375"/>
      <c r="J21" s="375"/>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DRX on weekdays.</v>
      </c>
      <c r="D29" s="343"/>
      <c r="E29" s="343"/>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DRX on weekdays.</v>
      </c>
      <c r="D30" s="343"/>
      <c r="E30" s="343"/>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3" t="s">
        <v>201</v>
      </c>
      <c r="C36" s="374"/>
      <c r="D36" s="373" t="s">
        <v>202</v>
      </c>
      <c r="E36" s="374"/>
      <c r="F36" s="373" t="s">
        <v>203</v>
      </c>
      <c r="G36" s="374"/>
      <c r="H36" s="373" t="s">
        <v>204</v>
      </c>
      <c r="I36" s="37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7"/>
      <c r="C37" s="368"/>
      <c r="D37" s="367"/>
      <c r="E37" s="368"/>
      <c r="F37" s="367"/>
      <c r="G37" s="368"/>
      <c r="H37" s="367"/>
      <c r="I37" s="368"/>
      <c r="J37" s="42"/>
      <c r="K37" s="42"/>
      <c r="L37" s="42"/>
      <c r="M37" s="42"/>
      <c r="N37" s="42"/>
      <c r="O37" s="42"/>
      <c r="P37" s="42"/>
      <c r="Q37" s="42"/>
      <c r="R37" s="42"/>
      <c r="S37" s="42"/>
      <c r="T37" s="42"/>
      <c r="U37" s="42"/>
      <c r="V37" s="42"/>
      <c r="W37" s="42"/>
      <c r="X37" s="42"/>
      <c r="Y37" s="42"/>
      <c r="Z37" s="147"/>
    </row>
    <row r="38" spans="1:26" ht="15.75" thickBot="1" x14ac:dyDescent="0.3">
      <c r="A38" s="53"/>
      <c r="B38" s="309" t="s">
        <v>206</v>
      </c>
      <c r="C38" s="310"/>
      <c r="D38" s="309" t="s">
        <v>206</v>
      </c>
      <c r="E38" s="310"/>
      <c r="F38" s="309" t="s">
        <v>206</v>
      </c>
      <c r="G38" s="310"/>
      <c r="H38" s="309" t="s">
        <v>206</v>
      </c>
      <c r="I38" s="310"/>
      <c r="J38" s="53"/>
      <c r="K38" s="42"/>
      <c r="L38" s="42"/>
      <c r="M38" s="42"/>
      <c r="N38" s="42"/>
      <c r="O38" s="42"/>
      <c r="P38" s="42"/>
      <c r="Q38" s="42"/>
      <c r="R38" s="42"/>
      <c r="S38" s="42"/>
      <c r="T38" s="42"/>
      <c r="U38" s="42"/>
      <c r="V38" s="42"/>
    </row>
    <row r="39" spans="1:26" ht="15.75" thickTop="1" x14ac:dyDescent="0.25">
      <c r="A39" s="45"/>
      <c r="B39" s="367"/>
      <c r="C39" s="368"/>
      <c r="D39" s="367"/>
      <c r="E39" s="368"/>
      <c r="F39" s="367"/>
      <c r="G39" s="368"/>
      <c r="H39" s="367"/>
      <c r="I39" s="36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-791568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66780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12.853369272237197</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4" t="s">
        <v>208</v>
      </c>
      <c r="C56" s="254"/>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4" t="s">
        <v>258</v>
      </c>
      <c r="C57" s="254"/>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4" t="s">
        <v>164</v>
      </c>
      <c r="C1" s="395"/>
      <c r="D1" s="395"/>
      <c r="E1" s="395"/>
      <c r="F1" s="395"/>
      <c r="G1" s="395"/>
      <c r="H1" s="395"/>
      <c r="I1" s="395"/>
      <c r="J1" s="395"/>
      <c r="K1" s="395"/>
      <c r="O1" s="101"/>
      <c r="P1" s="101"/>
    </row>
    <row r="2" spans="2:16" s="104" customFormat="1" ht="31.5" x14ac:dyDescent="0.3">
      <c r="B2" s="396" t="s">
        <v>117</v>
      </c>
      <c r="C2" s="396"/>
      <c r="D2" s="396"/>
      <c r="E2" s="396"/>
      <c r="F2" s="396"/>
      <c r="G2" s="396"/>
      <c r="H2" s="396"/>
      <c r="I2" s="396"/>
      <c r="J2" s="396"/>
      <c r="K2" s="396"/>
      <c r="O2" s="105"/>
      <c r="P2" s="105"/>
    </row>
    <row r="3" spans="2:16" s="104" customFormat="1" ht="21" customHeight="1" x14ac:dyDescent="0.2">
      <c r="D3" s="106"/>
      <c r="E3" s="106"/>
      <c r="G3" s="397"/>
      <c r="H3" s="397"/>
      <c r="I3" s="103"/>
      <c r="J3" s="103"/>
      <c r="O3" s="105"/>
      <c r="P3" s="105"/>
    </row>
    <row r="4" spans="2:16" ht="21" customHeight="1" x14ac:dyDescent="0.25">
      <c r="D4" s="106"/>
      <c r="E4" s="106"/>
      <c r="F4" s="102"/>
      <c r="G4" s="398"/>
      <c r="H4" s="398"/>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9" t="s">
        <v>167</v>
      </c>
      <c r="J7" s="399"/>
      <c r="K7" s="109"/>
      <c r="L7" s="109"/>
      <c r="M7" s="109"/>
      <c r="O7" s="109"/>
      <c r="P7" s="109"/>
    </row>
    <row r="8" spans="2:16" ht="21" customHeight="1" x14ac:dyDescent="0.2">
      <c r="D8" s="382" t="s">
        <v>192</v>
      </c>
      <c r="E8" s="382"/>
      <c r="H8" s="135"/>
      <c r="I8" s="379" t="s">
        <v>168</v>
      </c>
      <c r="J8" s="380"/>
      <c r="K8" s="109"/>
      <c r="L8" s="109"/>
      <c r="M8" s="109"/>
      <c r="O8" s="109"/>
      <c r="P8" s="109"/>
    </row>
    <row r="9" spans="2:16" ht="21" customHeight="1" x14ac:dyDescent="0.2">
      <c r="D9" s="391" t="s">
        <v>169</v>
      </c>
      <c r="E9" s="391"/>
      <c r="H9" s="135"/>
      <c r="I9" s="379" t="s">
        <v>170</v>
      </c>
      <c r="J9" s="380"/>
      <c r="K9" s="109"/>
      <c r="L9" s="109"/>
      <c r="M9" s="109"/>
      <c r="O9" s="110"/>
      <c r="P9" s="110"/>
    </row>
    <row r="10" spans="2:16" ht="21" customHeight="1" x14ac:dyDescent="0.2">
      <c r="D10" s="391" t="s">
        <v>171</v>
      </c>
      <c r="E10" s="391"/>
      <c r="H10" s="135"/>
      <c r="I10" s="379" t="s">
        <v>172</v>
      </c>
      <c r="J10" s="380"/>
      <c r="K10" s="109"/>
      <c r="L10" s="109"/>
      <c r="M10" s="109"/>
      <c r="O10" s="110"/>
      <c r="P10" s="110"/>
    </row>
    <row r="11" spans="2:16" ht="21" customHeight="1" x14ac:dyDescent="0.2">
      <c r="D11" s="391" t="s">
        <v>173</v>
      </c>
      <c r="E11" s="391"/>
      <c r="H11" s="135"/>
      <c r="I11" s="379" t="s">
        <v>174</v>
      </c>
      <c r="J11" s="380"/>
      <c r="K11" s="109"/>
      <c r="L11" s="109"/>
      <c r="M11" s="109"/>
      <c r="O11" s="110"/>
      <c r="P11" s="110"/>
    </row>
    <row r="12" spans="2:16" ht="21" customHeight="1" x14ac:dyDescent="0.2">
      <c r="D12" s="402" t="s">
        <v>175</v>
      </c>
      <c r="E12" s="403"/>
      <c r="H12" s="135"/>
      <c r="I12" s="379" t="s">
        <v>176</v>
      </c>
      <c r="J12" s="380"/>
      <c r="K12" s="109"/>
      <c r="L12" s="109"/>
      <c r="M12" s="109"/>
      <c r="O12" s="110"/>
      <c r="P12" s="110"/>
    </row>
    <row r="13" spans="2:16" ht="21" customHeight="1" x14ac:dyDescent="0.2">
      <c r="D13" s="144" t="s">
        <v>177</v>
      </c>
      <c r="E13" s="145"/>
      <c r="H13" s="136"/>
      <c r="I13" s="379" t="s">
        <v>178</v>
      </c>
      <c r="J13" s="380"/>
      <c r="K13" s="109"/>
      <c r="L13" s="109"/>
      <c r="M13" s="109"/>
      <c r="O13" s="111"/>
      <c r="P13" s="111"/>
    </row>
    <row r="14" spans="2:16" ht="21" customHeight="1" x14ac:dyDescent="0.2">
      <c r="D14" s="406" t="s">
        <v>179</v>
      </c>
      <c r="E14" s="406"/>
      <c r="H14" s="137"/>
      <c r="I14" s="379" t="s">
        <v>180</v>
      </c>
      <c r="J14" s="380"/>
    </row>
    <row r="15" spans="2:16" ht="33.6" customHeight="1" x14ac:dyDescent="0.2"/>
    <row r="16" spans="2:16" s="113" customFormat="1" ht="51" customHeight="1" thickBot="1" x14ac:dyDescent="0.3">
      <c r="B16" s="133" t="s">
        <v>197</v>
      </c>
      <c r="C16" s="404" t="s">
        <v>185</v>
      </c>
      <c r="D16" s="405"/>
      <c r="E16" s="133" t="s">
        <v>181</v>
      </c>
      <c r="F16" s="133" t="s">
        <v>182</v>
      </c>
      <c r="G16" s="133" t="s">
        <v>186</v>
      </c>
      <c r="H16" s="133" t="s">
        <v>183</v>
      </c>
      <c r="I16" s="133" t="s">
        <v>187</v>
      </c>
      <c r="J16" s="133" t="s">
        <v>188</v>
      </c>
      <c r="K16" s="138" t="s">
        <v>189</v>
      </c>
    </row>
    <row r="17" spans="2:11" s="115" customFormat="1" ht="25.15" customHeight="1" thickTop="1" x14ac:dyDescent="0.25">
      <c r="B17" s="87"/>
      <c r="C17" s="387"/>
      <c r="D17" s="388"/>
      <c r="E17" s="87"/>
      <c r="F17" s="87"/>
      <c r="G17" s="87"/>
      <c r="H17" s="87"/>
      <c r="I17" s="87"/>
      <c r="J17" s="87"/>
      <c r="K17" s="65">
        <f>J17*G17</f>
        <v>0</v>
      </c>
    </row>
    <row r="18" spans="2:11" s="115" customFormat="1" ht="25.15" customHeight="1" x14ac:dyDescent="0.25">
      <c r="B18" s="87"/>
      <c r="C18" s="387"/>
      <c r="D18" s="388"/>
      <c r="E18" s="87"/>
      <c r="F18" s="87"/>
      <c r="G18" s="87"/>
      <c r="H18" s="87"/>
      <c r="I18" s="87"/>
      <c r="J18" s="87"/>
      <c r="K18" s="65">
        <f t="shared" ref="K18:K21" si="0">J18*G18</f>
        <v>0</v>
      </c>
    </row>
    <row r="19" spans="2:11" s="115" customFormat="1" ht="25.15" customHeight="1" x14ac:dyDescent="0.25">
      <c r="B19" s="87"/>
      <c r="C19" s="387"/>
      <c r="D19" s="388"/>
      <c r="E19" s="87"/>
      <c r="F19" s="87"/>
      <c r="G19" s="87"/>
      <c r="H19" s="87"/>
      <c r="I19" s="87"/>
      <c r="J19" s="87"/>
      <c r="K19" s="65">
        <f t="shared" si="0"/>
        <v>0</v>
      </c>
    </row>
    <row r="20" spans="2:11" s="115" customFormat="1" ht="25.15" customHeight="1" x14ac:dyDescent="0.25">
      <c r="B20" s="87"/>
      <c r="C20" s="387"/>
      <c r="D20" s="388"/>
      <c r="E20" s="87"/>
      <c r="F20" s="87"/>
      <c r="G20" s="87"/>
      <c r="H20" s="87"/>
      <c r="I20" s="87"/>
      <c r="J20" s="87"/>
      <c r="K20" s="65">
        <f t="shared" si="0"/>
        <v>0</v>
      </c>
    </row>
    <row r="21" spans="2:11" s="115" customFormat="1" ht="25.15" customHeight="1" x14ac:dyDescent="0.25">
      <c r="B21" s="87"/>
      <c r="C21" s="387"/>
      <c r="D21" s="388"/>
      <c r="E21" s="87"/>
      <c r="F21" s="87"/>
      <c r="G21" s="87"/>
      <c r="H21" s="87"/>
      <c r="I21" s="87"/>
      <c r="J21" s="87"/>
      <c r="K21" s="65">
        <f t="shared" si="0"/>
        <v>0</v>
      </c>
    </row>
    <row r="22" spans="2:11" s="115" customFormat="1" ht="39.6" hidden="1" customHeight="1" x14ac:dyDescent="0.25">
      <c r="C22" s="389" t="s">
        <v>184</v>
      </c>
      <c r="D22" s="390"/>
      <c r="E22" s="112" t="s">
        <v>181</v>
      </c>
      <c r="F22" s="112" t="s">
        <v>182</v>
      </c>
      <c r="G22" s="116"/>
      <c r="H22" s="117"/>
      <c r="I22" s="117"/>
      <c r="J22" s="117"/>
      <c r="K22" s="65"/>
    </row>
    <row r="23" spans="2:11" s="115" customFormat="1" ht="25.15" hidden="1" customHeight="1" x14ac:dyDescent="0.25">
      <c r="C23" s="383" t="s">
        <v>190</v>
      </c>
      <c r="D23" s="384"/>
      <c r="E23" s="118">
        <v>41640</v>
      </c>
      <c r="F23" s="114">
        <v>41820</v>
      </c>
      <c r="G23" s="119"/>
      <c r="H23" s="120"/>
      <c r="I23" s="120"/>
      <c r="J23" s="120"/>
      <c r="K23" s="65">
        <v>0</v>
      </c>
    </row>
    <row r="24" spans="2:11" s="115" customFormat="1" ht="25.15" hidden="1" customHeight="1" x14ac:dyDescent="0.25">
      <c r="C24" s="383" t="s">
        <v>191</v>
      </c>
      <c r="D24" s="384"/>
      <c r="E24" s="121">
        <v>41640</v>
      </c>
      <c r="F24" s="114">
        <v>41820</v>
      </c>
      <c r="G24" s="122"/>
      <c r="H24" s="120"/>
      <c r="I24" s="120"/>
      <c r="J24" s="120"/>
      <c r="K24" s="65">
        <v>0</v>
      </c>
    </row>
    <row r="25" spans="2:11" s="115" customFormat="1" ht="25.15" hidden="1" customHeight="1" x14ac:dyDescent="0.25">
      <c r="C25" s="385"/>
      <c r="D25" s="386"/>
      <c r="E25" s="118"/>
      <c r="F25" s="118"/>
      <c r="G25" s="122"/>
      <c r="H25" s="120"/>
      <c r="I25" s="120"/>
      <c r="J25" s="120"/>
      <c r="K25" s="65">
        <v>0</v>
      </c>
    </row>
    <row r="26" spans="2:11" s="115" customFormat="1" ht="25.15" hidden="1" customHeight="1" x14ac:dyDescent="0.25">
      <c r="C26" s="385"/>
      <c r="D26" s="386"/>
      <c r="E26" s="118"/>
      <c r="F26" s="118"/>
      <c r="G26" s="123"/>
      <c r="H26" s="124"/>
      <c r="I26" s="124"/>
      <c r="J26" s="124"/>
      <c r="K26" s="65">
        <v>0</v>
      </c>
    </row>
    <row r="27" spans="2:11" s="115" customFormat="1" ht="25.15" hidden="1" customHeight="1" x14ac:dyDescent="0.25">
      <c r="C27" s="392"/>
      <c r="D27" s="393"/>
      <c r="E27" s="125"/>
      <c r="F27" s="125"/>
      <c r="G27" s="126"/>
      <c r="H27" s="127"/>
      <c r="I27" s="127"/>
      <c r="J27" s="127"/>
      <c r="K27" s="65">
        <v>0</v>
      </c>
    </row>
    <row r="28" spans="2:11" s="115" customFormat="1" ht="25.15" customHeight="1" x14ac:dyDescent="0.25">
      <c r="C28" s="400"/>
      <c r="D28" s="400"/>
      <c r="E28" s="130"/>
      <c r="F28" s="130"/>
      <c r="G28" s="130"/>
      <c r="H28" s="131"/>
      <c r="I28" s="131"/>
      <c r="J28" s="131" t="s">
        <v>20</v>
      </c>
      <c r="K28" s="65">
        <f>SUM(K17:K21,K23:K27)</f>
        <v>0</v>
      </c>
    </row>
    <row r="29" spans="2:11" s="128" customFormat="1" ht="25.15" customHeight="1" x14ac:dyDescent="0.2">
      <c r="C29" s="401"/>
      <c r="D29" s="401"/>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1" t="s">
        <v>196</v>
      </c>
      <c r="C32" s="381"/>
      <c r="D32" s="381"/>
      <c r="E32" s="381"/>
      <c r="F32" s="381"/>
      <c r="G32" s="381"/>
      <c r="H32" s="381"/>
      <c r="I32" s="381"/>
      <c r="J32" s="381"/>
      <c r="K32" s="381"/>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8" t="s">
        <v>34</v>
      </c>
      <c r="B2" s="428"/>
      <c r="C2" s="428" t="s">
        <v>35</v>
      </c>
      <c r="D2" s="428"/>
      <c r="E2" s="433" t="s">
        <v>36</v>
      </c>
      <c r="F2" s="434"/>
      <c r="G2" s="434"/>
      <c r="H2" s="434" t="s">
        <v>37</v>
      </c>
      <c r="I2" s="434"/>
    </row>
    <row r="3" spans="1:9" x14ac:dyDescent="0.25">
      <c r="A3" s="431"/>
      <c r="B3" s="431"/>
      <c r="C3" s="431"/>
      <c r="D3" s="431"/>
      <c r="E3" s="435"/>
      <c r="F3" s="435"/>
      <c r="G3" s="435"/>
      <c r="H3" s="432">
        <f>I45</f>
        <v>0</v>
      </c>
      <c r="I3" s="432"/>
    </row>
    <row r="4" spans="1:9" x14ac:dyDescent="0.25">
      <c r="A4" s="431"/>
      <c r="B4" s="431"/>
      <c r="C4" s="431"/>
      <c r="D4" s="431"/>
      <c r="E4" s="436"/>
      <c r="F4" s="431"/>
      <c r="G4" s="431"/>
      <c r="H4" s="432"/>
      <c r="I4" s="432"/>
    </row>
    <row r="5" spans="1:9" x14ac:dyDescent="0.25">
      <c r="A5" s="428" t="s">
        <v>39</v>
      </c>
      <c r="B5" s="428"/>
      <c r="C5" s="428" t="s">
        <v>40</v>
      </c>
      <c r="D5" s="428"/>
      <c r="E5" s="428" t="s">
        <v>41</v>
      </c>
      <c r="F5" s="428"/>
      <c r="G5" s="428"/>
      <c r="H5" s="428"/>
      <c r="I5" s="428"/>
    </row>
    <row r="6" spans="1:9" x14ac:dyDescent="0.25">
      <c r="A6" s="429"/>
      <c r="B6" s="430"/>
      <c r="C6" s="429"/>
      <c r="D6" s="430"/>
      <c r="E6" s="431"/>
      <c r="F6" s="431"/>
      <c r="G6" s="431"/>
      <c r="H6" s="432">
        <f>I70</f>
        <v>0</v>
      </c>
      <c r="I6" s="432"/>
    </row>
    <row r="7" spans="1:9" x14ac:dyDescent="0.25">
      <c r="A7" s="415" t="s">
        <v>43</v>
      </c>
      <c r="B7" s="416"/>
      <c r="C7" s="26"/>
      <c r="D7" s="26"/>
      <c r="E7" s="26"/>
      <c r="F7" s="26"/>
      <c r="G7" s="26"/>
      <c r="H7" s="26"/>
      <c r="I7" s="27"/>
    </row>
    <row r="8" spans="1:9" ht="52.35" customHeight="1" x14ac:dyDescent="0.25">
      <c r="A8" s="417"/>
      <c r="B8" s="418"/>
      <c r="C8" s="418"/>
      <c r="D8" s="418"/>
      <c r="E8" s="418"/>
      <c r="F8" s="418"/>
      <c r="G8" s="418"/>
      <c r="H8" s="418"/>
      <c r="I8" s="419"/>
    </row>
    <row r="9" spans="1:9" x14ac:dyDescent="0.25">
      <c r="A9" s="420" t="s">
        <v>44</v>
      </c>
      <c r="B9" s="421"/>
      <c r="C9" s="421"/>
      <c r="D9" s="28"/>
      <c r="E9" s="29"/>
      <c r="F9" s="29"/>
      <c r="G9" s="29"/>
      <c r="H9" s="29"/>
      <c r="I9" s="30"/>
    </row>
    <row r="10" spans="1:9" x14ac:dyDescent="0.25">
      <c r="A10" s="422" t="s">
        <v>45</v>
      </c>
      <c r="B10" s="423"/>
      <c r="C10" s="423"/>
      <c r="D10" s="423"/>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4"/>
      <c r="B14" s="425"/>
      <c r="C14" s="425"/>
      <c r="D14" s="425"/>
      <c r="E14" s="425"/>
      <c r="F14" s="425"/>
      <c r="G14" s="425"/>
      <c r="H14" s="425"/>
      <c r="I14" s="426"/>
    </row>
    <row r="15" spans="1:9" ht="16.5" x14ac:dyDescent="0.25">
      <c r="A15" s="34"/>
      <c r="B15" s="34"/>
      <c r="C15" s="34"/>
      <c r="D15" s="34"/>
      <c r="E15" s="34"/>
      <c r="F15" s="34"/>
      <c r="G15" s="34"/>
      <c r="H15" s="34"/>
      <c r="I15" s="34"/>
    </row>
    <row r="16" spans="1:9" ht="31.35" customHeight="1" x14ac:dyDescent="0.25">
      <c r="A16" s="414" t="s">
        <v>47</v>
      </c>
      <c r="B16" s="414"/>
      <c r="C16" s="414"/>
      <c r="D16" s="414"/>
      <c r="E16" s="414"/>
      <c r="F16" s="414"/>
      <c r="G16" s="414"/>
      <c r="H16" s="414"/>
      <c r="I16" s="414"/>
    </row>
    <row r="17" spans="1:9" ht="16.5" x14ac:dyDescent="0.25">
      <c r="A17" s="34"/>
      <c r="B17" s="34"/>
      <c r="C17" s="34"/>
      <c r="D17" s="34"/>
      <c r="E17" s="34"/>
      <c r="F17" s="34"/>
      <c r="G17" s="34"/>
      <c r="H17" s="34"/>
      <c r="I17" s="34"/>
    </row>
    <row r="18" spans="1:9" ht="39.75" customHeight="1" x14ac:dyDescent="0.25">
      <c r="A18" s="411"/>
      <c r="B18" s="412"/>
      <c r="C18" s="412"/>
      <c r="D18" s="412"/>
      <c r="E18" s="412"/>
      <c r="F18" s="412"/>
      <c r="G18" s="412"/>
      <c r="H18" s="412"/>
      <c r="I18" s="413"/>
    </row>
    <row r="19" spans="1:9" ht="8.1" customHeight="1" x14ac:dyDescent="0.25">
      <c r="A19" s="34"/>
      <c r="B19" s="34"/>
      <c r="C19" s="34"/>
      <c r="D19" s="34"/>
      <c r="E19" s="34"/>
      <c r="F19" s="34"/>
      <c r="G19" s="34"/>
      <c r="H19" s="34"/>
      <c r="I19" s="34"/>
    </row>
    <row r="20" spans="1:9" ht="15" customHeight="1" x14ac:dyDescent="0.25">
      <c r="A20" s="414" t="s">
        <v>48</v>
      </c>
      <c r="B20" s="414"/>
      <c r="C20" s="414"/>
      <c r="D20" s="414"/>
      <c r="E20" s="414"/>
      <c r="F20" s="414"/>
      <c r="G20" s="414"/>
      <c r="H20" s="414"/>
      <c r="I20" s="414"/>
    </row>
    <row r="21" spans="1:9" ht="16.5" x14ac:dyDescent="0.25">
      <c r="A21" s="34"/>
      <c r="B21" s="34"/>
      <c r="C21" s="34"/>
      <c r="D21" s="34"/>
      <c r="E21" s="34"/>
      <c r="F21" s="34"/>
      <c r="G21" s="34"/>
      <c r="H21" s="34"/>
      <c r="I21" s="34"/>
    </row>
    <row r="22" spans="1:9" ht="33" customHeight="1" x14ac:dyDescent="0.25">
      <c r="A22" s="411"/>
      <c r="B22" s="412"/>
      <c r="C22" s="412"/>
      <c r="D22" s="412"/>
      <c r="E22" s="412"/>
      <c r="F22" s="412"/>
      <c r="G22" s="412"/>
      <c r="H22" s="412"/>
      <c r="I22" s="413"/>
    </row>
    <row r="23" spans="1:9" x14ac:dyDescent="0.25">
      <c r="A23" s="427" t="s">
        <v>49</v>
      </c>
      <c r="B23" s="427"/>
      <c r="C23" s="427"/>
      <c r="D23" s="427"/>
      <c r="E23" s="427"/>
      <c r="F23" s="427"/>
      <c r="G23" s="427"/>
      <c r="H23" s="427"/>
      <c r="I23" s="427"/>
    </row>
    <row r="24" spans="1:9" x14ac:dyDescent="0.25">
      <c r="A24" s="414"/>
      <c r="B24" s="414"/>
      <c r="C24" s="414"/>
      <c r="D24" s="414"/>
      <c r="E24" s="414"/>
      <c r="F24" s="414"/>
      <c r="G24" s="414"/>
      <c r="H24" s="414"/>
      <c r="I24" s="414"/>
    </row>
    <row r="25" spans="1:9" ht="16.5" x14ac:dyDescent="0.25">
      <c r="A25" s="34"/>
      <c r="B25" s="34"/>
      <c r="C25" s="34"/>
      <c r="D25" s="34"/>
      <c r="E25" s="34"/>
      <c r="F25" s="34"/>
      <c r="G25" s="34"/>
      <c r="H25" s="34"/>
      <c r="I25" s="34"/>
    </row>
    <row r="26" spans="1:9" ht="31.35" customHeight="1" x14ac:dyDescent="0.25">
      <c r="A26" s="411"/>
      <c r="B26" s="412"/>
      <c r="C26" s="412"/>
      <c r="D26" s="412"/>
      <c r="E26" s="412"/>
      <c r="F26" s="412"/>
      <c r="G26" s="412"/>
      <c r="H26" s="412"/>
      <c r="I26" s="413"/>
    </row>
    <row r="27" spans="1:9" ht="16.5" x14ac:dyDescent="0.25">
      <c r="A27" s="34"/>
      <c r="B27" s="34"/>
      <c r="C27" s="34"/>
      <c r="D27" s="34"/>
      <c r="E27" s="34"/>
      <c r="F27" s="34"/>
      <c r="G27" s="34"/>
      <c r="H27" s="34"/>
      <c r="I27" s="34"/>
    </row>
    <row r="28" spans="1:9" ht="16.5" x14ac:dyDescent="0.25">
      <c r="A28" s="414" t="s">
        <v>50</v>
      </c>
      <c r="B28" s="414"/>
      <c r="C28" s="414"/>
      <c r="D28" s="414"/>
      <c r="E28" s="414"/>
      <c r="F28" s="414"/>
      <c r="G28" s="414"/>
      <c r="H28" s="414"/>
      <c r="I28" s="414"/>
    </row>
    <row r="29" spans="1:9" ht="16.5" x14ac:dyDescent="0.25">
      <c r="A29" s="34"/>
      <c r="B29" s="34"/>
      <c r="C29" s="34"/>
      <c r="D29" s="34"/>
      <c r="E29" s="34"/>
      <c r="F29" s="34"/>
      <c r="G29" s="34"/>
      <c r="H29" s="34"/>
      <c r="I29" s="34"/>
    </row>
    <row r="30" spans="1:9" ht="16.5" x14ac:dyDescent="0.25">
      <c r="A30" s="411"/>
      <c r="B30" s="412"/>
      <c r="C30" s="412"/>
      <c r="D30" s="412"/>
      <c r="E30" s="412"/>
      <c r="F30" s="412"/>
      <c r="G30" s="412"/>
      <c r="H30" s="412"/>
      <c r="I30" s="413"/>
    </row>
    <row r="31" spans="1:9" ht="16.5" x14ac:dyDescent="0.25">
      <c r="A31" s="34"/>
      <c r="B31" s="34"/>
      <c r="C31" s="34"/>
      <c r="D31" s="34"/>
      <c r="E31" s="34"/>
      <c r="F31" s="34"/>
      <c r="G31" s="34"/>
      <c r="H31" s="34"/>
      <c r="I31" s="34"/>
    </row>
    <row r="32" spans="1:9" ht="47.45" customHeight="1" x14ac:dyDescent="0.25">
      <c r="A32" s="414" t="s">
        <v>51</v>
      </c>
      <c r="B32" s="414"/>
      <c r="C32" s="414"/>
      <c r="D32" s="414"/>
      <c r="E32" s="414"/>
      <c r="F32" s="414"/>
      <c r="G32" s="414"/>
      <c r="H32" s="414"/>
      <c r="I32" s="414"/>
    </row>
    <row r="33" spans="1:9" ht="16.5" x14ac:dyDescent="0.25">
      <c r="A33" s="34"/>
      <c r="B33" s="34"/>
      <c r="C33" s="34"/>
      <c r="D33" s="34"/>
      <c r="E33" s="34"/>
      <c r="F33" s="34"/>
      <c r="G33" s="34"/>
      <c r="H33" s="34"/>
      <c r="I33" s="34"/>
    </row>
    <row r="34" spans="1:9" ht="33" customHeight="1" x14ac:dyDescent="0.25">
      <c r="A34" s="411"/>
      <c r="B34" s="412"/>
      <c r="C34" s="412"/>
      <c r="D34" s="412"/>
      <c r="E34" s="412"/>
      <c r="F34" s="412"/>
      <c r="G34" s="412"/>
      <c r="H34" s="412"/>
      <c r="I34" s="413"/>
    </row>
    <row r="37" spans="1:9" x14ac:dyDescent="0.25">
      <c r="A37" s="407" t="s">
        <v>12</v>
      </c>
      <c r="B37" s="407"/>
      <c r="C37" s="407"/>
      <c r="D37" s="407"/>
      <c r="E37" s="407"/>
      <c r="F37" s="407"/>
      <c r="G37" s="407"/>
      <c r="H37" s="407"/>
      <c r="I37" s="407"/>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7" t="s">
        <v>4</v>
      </c>
      <c r="B49" s="407"/>
      <c r="C49" s="407"/>
      <c r="D49" s="407"/>
      <c r="E49" s="407"/>
      <c r="F49" s="407"/>
      <c r="G49" s="407"/>
      <c r="H49" s="407"/>
      <c r="I49" s="407"/>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7" t="s">
        <v>42</v>
      </c>
      <c r="B62" s="407"/>
      <c r="C62" s="407"/>
      <c r="D62" s="407"/>
      <c r="E62" s="407"/>
      <c r="F62" s="407"/>
      <c r="G62" s="407"/>
      <c r="H62" s="407"/>
      <c r="I62" s="407"/>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7" t="s">
        <v>52</v>
      </c>
      <c r="B74" s="407"/>
      <c r="C74" s="407"/>
      <c r="D74" s="407"/>
      <c r="E74" s="407"/>
      <c r="F74" s="407"/>
      <c r="G74" s="407"/>
      <c r="H74" s="407"/>
      <c r="I74" s="407"/>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8"/>
      <c r="B91" s="409"/>
      <c r="C91" s="409"/>
      <c r="D91" s="409"/>
      <c r="E91" s="409"/>
      <c r="F91" s="409"/>
      <c r="G91" s="409"/>
      <c r="H91" s="410"/>
    </row>
    <row r="93" spans="1:9" ht="59.1" customHeight="1" x14ac:dyDescent="0.25">
      <c r="A93" s="408"/>
      <c r="B93" s="409"/>
      <c r="C93" s="409"/>
      <c r="D93" s="409"/>
      <c r="E93" s="409"/>
      <c r="F93" s="409"/>
      <c r="G93" s="409"/>
      <c r="H93" s="410"/>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2018-03-13T19:14:02Z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